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C6EBDFF9-B439-49B3-8E43-C31C6B5F8C0E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Indicad. 1" sheetId="3" r:id="rId1"/>
    <sheet name="Indicad. 2" sheetId="5" r:id="rId2"/>
    <sheet name="Indicad. 3" sheetId="6" r:id="rId3"/>
    <sheet name="Indicad. 4" sheetId="8" r:id="rId4"/>
    <sheet name="Detalle de pedidos" sheetId="1" r:id="rId5"/>
    <sheet name="Tablas" sheetId="2" r:id="rId6"/>
  </sheets>
  <definedNames>
    <definedName name="AÑOS">Tablas!$Y$4:$Y$27</definedName>
    <definedName name="CATEGORIAS">OFFSET(Tablas!$J$3,1,0,COUNTA(Tablas!$J$4:$J$5000),1)</definedName>
    <definedName name="MESES">Tablas!$V$4:$V$15</definedName>
    <definedName name="TIPO_CLIENTES">OFFSET(Tablas!$L$3,1,0,COUNTA(Tablas!$L$4:$L$5000),1)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F15" i="5"/>
  <c r="F15" i="6"/>
  <c r="F16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B56" i="8" l="1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55" i="6" l="1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55" i="5" l="1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55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36" i="3"/>
  <c r="R11" i="1" l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L348" i="1"/>
  <c r="I348" i="1"/>
  <c r="L347" i="1"/>
  <c r="I347" i="1"/>
  <c r="L346" i="1"/>
  <c r="I346" i="1"/>
  <c r="L345" i="1"/>
  <c r="I345" i="1"/>
  <c r="L344" i="1"/>
  <c r="I344" i="1"/>
  <c r="L343" i="1"/>
  <c r="I343" i="1"/>
  <c r="L342" i="1"/>
  <c r="I342" i="1"/>
  <c r="L341" i="1"/>
  <c r="I341" i="1"/>
  <c r="L340" i="1"/>
  <c r="I340" i="1"/>
  <c r="L339" i="1"/>
  <c r="I339" i="1"/>
  <c r="L338" i="1"/>
  <c r="I338" i="1"/>
  <c r="L337" i="1"/>
  <c r="I337" i="1"/>
  <c r="L336" i="1"/>
  <c r="I336" i="1"/>
  <c r="L335" i="1"/>
  <c r="I335" i="1"/>
  <c r="L334" i="1"/>
  <c r="I334" i="1"/>
  <c r="L333" i="1"/>
  <c r="I333" i="1"/>
  <c r="L332" i="1"/>
  <c r="I332" i="1"/>
  <c r="L331" i="1"/>
  <c r="I331" i="1"/>
  <c r="L330" i="1"/>
  <c r="I330" i="1"/>
  <c r="L329" i="1"/>
  <c r="I329" i="1"/>
  <c r="L328" i="1"/>
  <c r="I328" i="1"/>
  <c r="L327" i="1"/>
  <c r="I327" i="1"/>
  <c r="L326" i="1"/>
  <c r="I326" i="1"/>
  <c r="L325" i="1"/>
  <c r="I325" i="1"/>
  <c r="L324" i="1"/>
  <c r="I324" i="1"/>
  <c r="L323" i="1"/>
  <c r="I323" i="1"/>
  <c r="L322" i="1"/>
  <c r="I322" i="1"/>
  <c r="L321" i="1"/>
  <c r="I321" i="1"/>
  <c r="L320" i="1"/>
  <c r="I320" i="1"/>
  <c r="L319" i="1"/>
  <c r="I319" i="1"/>
  <c r="L318" i="1"/>
  <c r="I318" i="1"/>
  <c r="L317" i="1"/>
  <c r="I317" i="1"/>
  <c r="L316" i="1"/>
  <c r="I316" i="1"/>
  <c r="L315" i="1"/>
  <c r="I315" i="1"/>
  <c r="L314" i="1"/>
  <c r="I314" i="1"/>
  <c r="L313" i="1"/>
  <c r="I313" i="1"/>
  <c r="L312" i="1"/>
  <c r="I312" i="1"/>
  <c r="L311" i="1"/>
  <c r="I311" i="1"/>
  <c r="L310" i="1"/>
  <c r="I310" i="1"/>
  <c r="L309" i="1"/>
  <c r="I309" i="1"/>
  <c r="L308" i="1"/>
  <c r="I308" i="1"/>
  <c r="L307" i="1"/>
  <c r="I307" i="1"/>
  <c r="L306" i="1"/>
  <c r="I306" i="1"/>
  <c r="L305" i="1"/>
  <c r="I305" i="1"/>
  <c r="L304" i="1"/>
  <c r="I304" i="1"/>
  <c r="L303" i="1"/>
  <c r="I303" i="1"/>
  <c r="L302" i="1"/>
  <c r="I302" i="1"/>
  <c r="L301" i="1"/>
  <c r="I301" i="1"/>
  <c r="L300" i="1"/>
  <c r="I300" i="1"/>
  <c r="L299" i="1"/>
  <c r="I299" i="1"/>
  <c r="L298" i="1"/>
  <c r="I298" i="1"/>
  <c r="L297" i="1"/>
  <c r="I297" i="1"/>
  <c r="L296" i="1"/>
  <c r="I296" i="1"/>
  <c r="L295" i="1"/>
  <c r="I295" i="1"/>
  <c r="L294" i="1"/>
  <c r="I294" i="1"/>
  <c r="L293" i="1"/>
  <c r="I293" i="1"/>
  <c r="L292" i="1"/>
  <c r="I292" i="1"/>
  <c r="L291" i="1"/>
  <c r="I291" i="1"/>
  <c r="L290" i="1"/>
  <c r="I290" i="1"/>
  <c r="L289" i="1"/>
  <c r="I289" i="1"/>
  <c r="L288" i="1"/>
  <c r="I288" i="1"/>
  <c r="L287" i="1"/>
  <c r="I287" i="1"/>
  <c r="L286" i="1"/>
  <c r="I286" i="1"/>
  <c r="L285" i="1"/>
  <c r="I285" i="1"/>
  <c r="L284" i="1"/>
  <c r="I284" i="1"/>
  <c r="L283" i="1"/>
  <c r="I283" i="1"/>
  <c r="L282" i="1"/>
  <c r="I282" i="1"/>
  <c r="L281" i="1"/>
  <c r="I281" i="1"/>
  <c r="L280" i="1"/>
  <c r="I280" i="1"/>
  <c r="L279" i="1"/>
  <c r="I279" i="1"/>
  <c r="L278" i="1"/>
  <c r="I278" i="1"/>
  <c r="L277" i="1"/>
  <c r="I277" i="1"/>
  <c r="L276" i="1"/>
  <c r="I276" i="1"/>
  <c r="L275" i="1"/>
  <c r="I275" i="1"/>
  <c r="L274" i="1"/>
  <c r="I274" i="1"/>
  <c r="L273" i="1"/>
  <c r="I273" i="1"/>
  <c r="L272" i="1"/>
  <c r="I272" i="1"/>
  <c r="L271" i="1"/>
  <c r="I271" i="1"/>
  <c r="L270" i="1"/>
  <c r="I270" i="1"/>
  <c r="L269" i="1"/>
  <c r="I269" i="1"/>
  <c r="L268" i="1"/>
  <c r="I268" i="1"/>
  <c r="L267" i="1"/>
  <c r="I267" i="1"/>
  <c r="L266" i="1"/>
  <c r="I266" i="1"/>
  <c r="L265" i="1"/>
  <c r="I265" i="1"/>
  <c r="L264" i="1"/>
  <c r="I264" i="1"/>
  <c r="L263" i="1"/>
  <c r="I263" i="1"/>
  <c r="L262" i="1"/>
  <c r="I262" i="1"/>
  <c r="L261" i="1"/>
  <c r="I261" i="1"/>
  <c r="L260" i="1"/>
  <c r="I260" i="1"/>
  <c r="L259" i="1"/>
  <c r="I259" i="1"/>
  <c r="L258" i="1"/>
  <c r="I258" i="1"/>
  <c r="L257" i="1"/>
  <c r="I257" i="1"/>
  <c r="L256" i="1"/>
  <c r="I256" i="1"/>
  <c r="L255" i="1"/>
  <c r="I255" i="1"/>
  <c r="L254" i="1"/>
  <c r="I254" i="1"/>
  <c r="L253" i="1"/>
  <c r="I253" i="1"/>
  <c r="L252" i="1"/>
  <c r="I252" i="1"/>
  <c r="L251" i="1"/>
  <c r="I251" i="1"/>
  <c r="L250" i="1"/>
  <c r="I250" i="1"/>
  <c r="L249" i="1"/>
  <c r="I249" i="1"/>
  <c r="L248" i="1"/>
  <c r="I248" i="1"/>
  <c r="L247" i="1"/>
  <c r="I247" i="1"/>
  <c r="L246" i="1"/>
  <c r="I246" i="1"/>
  <c r="L245" i="1"/>
  <c r="I245" i="1"/>
  <c r="L244" i="1"/>
  <c r="I244" i="1"/>
  <c r="L243" i="1"/>
  <c r="I243" i="1"/>
  <c r="L242" i="1"/>
  <c r="I242" i="1"/>
  <c r="L241" i="1"/>
  <c r="I241" i="1"/>
  <c r="L240" i="1"/>
  <c r="I240" i="1"/>
  <c r="L239" i="1"/>
  <c r="I239" i="1"/>
  <c r="L238" i="1"/>
  <c r="I238" i="1"/>
  <c r="L237" i="1"/>
  <c r="I237" i="1"/>
  <c r="L236" i="1"/>
  <c r="I236" i="1"/>
  <c r="L235" i="1"/>
  <c r="I235" i="1"/>
  <c r="L234" i="1"/>
  <c r="I234" i="1"/>
  <c r="L233" i="1"/>
  <c r="I233" i="1"/>
  <c r="L232" i="1"/>
  <c r="I232" i="1"/>
  <c r="L231" i="1"/>
  <c r="I231" i="1"/>
  <c r="L230" i="1"/>
  <c r="I230" i="1"/>
  <c r="L229" i="1"/>
  <c r="I229" i="1"/>
  <c r="L228" i="1"/>
  <c r="I228" i="1"/>
  <c r="L227" i="1"/>
  <c r="I227" i="1"/>
  <c r="L226" i="1"/>
  <c r="I226" i="1"/>
  <c r="L225" i="1"/>
  <c r="I225" i="1"/>
  <c r="L224" i="1"/>
  <c r="I224" i="1"/>
  <c r="L223" i="1"/>
  <c r="I223" i="1"/>
  <c r="L222" i="1"/>
  <c r="I222" i="1"/>
  <c r="L221" i="1"/>
  <c r="I221" i="1"/>
  <c r="L220" i="1"/>
  <c r="I220" i="1"/>
  <c r="L219" i="1"/>
  <c r="I219" i="1"/>
  <c r="L218" i="1"/>
  <c r="I218" i="1"/>
  <c r="L217" i="1"/>
  <c r="I217" i="1"/>
  <c r="L216" i="1"/>
  <c r="I216" i="1"/>
  <c r="L215" i="1"/>
  <c r="I215" i="1"/>
  <c r="L214" i="1"/>
  <c r="I214" i="1"/>
  <c r="L213" i="1"/>
  <c r="I213" i="1"/>
  <c r="L212" i="1"/>
  <c r="I212" i="1"/>
  <c r="L211" i="1"/>
  <c r="I211" i="1"/>
  <c r="L210" i="1"/>
  <c r="I210" i="1"/>
  <c r="L209" i="1"/>
  <c r="I209" i="1"/>
  <c r="L208" i="1"/>
  <c r="I208" i="1"/>
  <c r="L207" i="1"/>
  <c r="I207" i="1"/>
  <c r="L206" i="1"/>
  <c r="I206" i="1"/>
  <c r="L205" i="1"/>
  <c r="I205" i="1"/>
  <c r="L204" i="1"/>
  <c r="I204" i="1"/>
  <c r="L203" i="1"/>
  <c r="I203" i="1"/>
  <c r="L202" i="1"/>
  <c r="I202" i="1"/>
  <c r="L201" i="1"/>
  <c r="I201" i="1"/>
  <c r="L200" i="1"/>
  <c r="I200" i="1"/>
  <c r="L199" i="1"/>
  <c r="I199" i="1"/>
  <c r="L198" i="1"/>
  <c r="I198" i="1"/>
  <c r="L197" i="1"/>
  <c r="I197" i="1"/>
  <c r="L196" i="1"/>
  <c r="I196" i="1"/>
  <c r="L195" i="1"/>
  <c r="I195" i="1"/>
  <c r="L194" i="1"/>
  <c r="I194" i="1"/>
  <c r="L193" i="1"/>
  <c r="I193" i="1"/>
  <c r="L192" i="1"/>
  <c r="I192" i="1"/>
  <c r="L191" i="1"/>
  <c r="I191" i="1"/>
  <c r="L190" i="1"/>
  <c r="I190" i="1"/>
  <c r="L189" i="1"/>
  <c r="I189" i="1"/>
  <c r="L188" i="1"/>
  <c r="I188" i="1"/>
  <c r="L187" i="1"/>
  <c r="I187" i="1"/>
  <c r="L186" i="1"/>
  <c r="I186" i="1"/>
  <c r="L185" i="1"/>
  <c r="I185" i="1"/>
  <c r="L184" i="1"/>
  <c r="I184" i="1"/>
  <c r="L183" i="1"/>
  <c r="I183" i="1"/>
  <c r="L182" i="1"/>
  <c r="I182" i="1"/>
  <c r="L181" i="1"/>
  <c r="I181" i="1"/>
  <c r="L180" i="1"/>
  <c r="I180" i="1"/>
  <c r="L179" i="1"/>
  <c r="I179" i="1"/>
  <c r="L178" i="1"/>
  <c r="I178" i="1"/>
  <c r="L177" i="1"/>
  <c r="I177" i="1"/>
  <c r="L176" i="1"/>
  <c r="I176" i="1"/>
  <c r="L175" i="1"/>
  <c r="I175" i="1"/>
  <c r="L174" i="1"/>
  <c r="I174" i="1"/>
  <c r="L173" i="1"/>
  <c r="I173" i="1"/>
  <c r="L172" i="1"/>
  <c r="I172" i="1"/>
  <c r="L171" i="1"/>
  <c r="I171" i="1"/>
  <c r="L170" i="1"/>
  <c r="I170" i="1"/>
  <c r="L169" i="1"/>
  <c r="I169" i="1"/>
  <c r="L168" i="1"/>
  <c r="I168" i="1"/>
  <c r="L167" i="1"/>
  <c r="I167" i="1"/>
  <c r="L166" i="1"/>
  <c r="I166" i="1"/>
  <c r="L165" i="1"/>
  <c r="I165" i="1"/>
  <c r="L164" i="1"/>
  <c r="I164" i="1"/>
  <c r="L163" i="1"/>
  <c r="I163" i="1"/>
  <c r="L162" i="1"/>
  <c r="I162" i="1"/>
  <c r="L161" i="1"/>
  <c r="I161" i="1"/>
  <c r="L160" i="1"/>
  <c r="I160" i="1"/>
  <c r="L159" i="1"/>
  <c r="I159" i="1"/>
  <c r="L158" i="1"/>
  <c r="I158" i="1"/>
  <c r="L157" i="1"/>
  <c r="I157" i="1"/>
  <c r="L156" i="1"/>
  <c r="I156" i="1"/>
  <c r="L155" i="1"/>
  <c r="I155" i="1"/>
  <c r="L154" i="1"/>
  <c r="I154" i="1"/>
  <c r="L153" i="1"/>
  <c r="I153" i="1"/>
  <c r="L152" i="1"/>
  <c r="I152" i="1"/>
  <c r="L151" i="1"/>
  <c r="I151" i="1"/>
  <c r="L150" i="1"/>
  <c r="I150" i="1"/>
  <c r="L149" i="1"/>
  <c r="I149" i="1"/>
  <c r="L148" i="1"/>
  <c r="I148" i="1"/>
  <c r="L147" i="1"/>
  <c r="I147" i="1"/>
  <c r="L146" i="1"/>
  <c r="I146" i="1"/>
  <c r="L145" i="1"/>
  <c r="I145" i="1"/>
  <c r="L144" i="1"/>
  <c r="I144" i="1"/>
  <c r="L143" i="1"/>
  <c r="I143" i="1"/>
  <c r="L142" i="1"/>
  <c r="I142" i="1"/>
  <c r="L141" i="1"/>
  <c r="I141" i="1"/>
  <c r="L140" i="1"/>
  <c r="I140" i="1"/>
  <c r="L139" i="1"/>
  <c r="I139" i="1"/>
  <c r="L138" i="1"/>
  <c r="I138" i="1"/>
  <c r="L137" i="1"/>
  <c r="I137" i="1"/>
  <c r="L136" i="1"/>
  <c r="I136" i="1"/>
  <c r="L135" i="1"/>
  <c r="I135" i="1"/>
  <c r="L134" i="1"/>
  <c r="I134" i="1"/>
  <c r="L133" i="1"/>
  <c r="I133" i="1"/>
  <c r="L132" i="1"/>
  <c r="I132" i="1"/>
  <c r="L131" i="1"/>
  <c r="I131" i="1"/>
  <c r="L130" i="1"/>
  <c r="I130" i="1"/>
  <c r="L129" i="1"/>
  <c r="I129" i="1"/>
  <c r="L128" i="1"/>
  <c r="I128" i="1"/>
  <c r="L127" i="1"/>
  <c r="I127" i="1"/>
  <c r="L126" i="1"/>
  <c r="I126" i="1"/>
  <c r="L125" i="1"/>
  <c r="I125" i="1"/>
  <c r="L124" i="1"/>
  <c r="I124" i="1"/>
  <c r="L123" i="1"/>
  <c r="I123" i="1"/>
  <c r="L122" i="1"/>
  <c r="I122" i="1"/>
  <c r="L121" i="1"/>
  <c r="I121" i="1"/>
  <c r="L120" i="1"/>
  <c r="I120" i="1"/>
  <c r="L119" i="1"/>
  <c r="I119" i="1"/>
  <c r="L118" i="1"/>
  <c r="I118" i="1"/>
  <c r="L117" i="1"/>
  <c r="I117" i="1"/>
  <c r="L116" i="1"/>
  <c r="I116" i="1"/>
  <c r="L115" i="1"/>
  <c r="I115" i="1"/>
  <c r="L114" i="1"/>
  <c r="I114" i="1"/>
  <c r="L113" i="1"/>
  <c r="I113" i="1"/>
  <c r="L112" i="1"/>
  <c r="I112" i="1"/>
  <c r="L111" i="1"/>
  <c r="I111" i="1"/>
  <c r="L110" i="1"/>
  <c r="I110" i="1"/>
  <c r="L109" i="1"/>
  <c r="I109" i="1"/>
  <c r="L108" i="1"/>
  <c r="I108" i="1"/>
  <c r="L107" i="1"/>
  <c r="I107" i="1"/>
  <c r="L106" i="1"/>
  <c r="I106" i="1"/>
  <c r="L105" i="1"/>
  <c r="I105" i="1"/>
  <c r="L104" i="1"/>
  <c r="I104" i="1"/>
  <c r="L103" i="1"/>
  <c r="I103" i="1"/>
  <c r="L102" i="1"/>
  <c r="I102" i="1"/>
  <c r="L101" i="1"/>
  <c r="I101" i="1"/>
  <c r="L100" i="1"/>
  <c r="I100" i="1"/>
  <c r="L99" i="1"/>
  <c r="I99" i="1"/>
  <c r="L98" i="1"/>
  <c r="I98" i="1"/>
  <c r="L97" i="1"/>
  <c r="I97" i="1"/>
  <c r="L96" i="1"/>
  <c r="I96" i="1"/>
  <c r="L95" i="1"/>
  <c r="I95" i="1"/>
  <c r="L94" i="1"/>
  <c r="I94" i="1"/>
  <c r="L93" i="1"/>
  <c r="I93" i="1"/>
  <c r="L92" i="1"/>
  <c r="I92" i="1"/>
  <c r="L91" i="1"/>
  <c r="I91" i="1"/>
  <c r="L90" i="1"/>
  <c r="I90" i="1"/>
  <c r="L89" i="1"/>
  <c r="I89" i="1"/>
  <c r="L88" i="1"/>
  <c r="I88" i="1"/>
  <c r="L87" i="1"/>
  <c r="I87" i="1"/>
  <c r="L86" i="1"/>
  <c r="I86" i="1"/>
  <c r="L85" i="1"/>
  <c r="I85" i="1"/>
  <c r="L84" i="1"/>
  <c r="I84" i="1"/>
  <c r="L83" i="1"/>
  <c r="I83" i="1"/>
  <c r="L82" i="1"/>
  <c r="I82" i="1"/>
  <c r="L81" i="1"/>
  <c r="I81" i="1"/>
  <c r="L80" i="1"/>
  <c r="I80" i="1"/>
  <c r="L79" i="1"/>
  <c r="I79" i="1"/>
  <c r="L78" i="1"/>
  <c r="I78" i="1"/>
  <c r="L77" i="1"/>
  <c r="I77" i="1"/>
  <c r="L76" i="1"/>
  <c r="I76" i="1"/>
  <c r="L75" i="1"/>
  <c r="I75" i="1"/>
  <c r="L74" i="1"/>
  <c r="I74" i="1"/>
  <c r="L73" i="1"/>
  <c r="I73" i="1"/>
  <c r="L72" i="1"/>
  <c r="I72" i="1"/>
  <c r="L71" i="1"/>
  <c r="I71" i="1"/>
  <c r="L70" i="1"/>
  <c r="I70" i="1"/>
  <c r="L69" i="1"/>
  <c r="I69" i="1"/>
  <c r="L68" i="1"/>
  <c r="I68" i="1"/>
  <c r="L67" i="1"/>
  <c r="I67" i="1"/>
  <c r="L66" i="1"/>
  <c r="I66" i="1"/>
  <c r="L65" i="1"/>
  <c r="I65" i="1"/>
  <c r="L64" i="1"/>
  <c r="I64" i="1"/>
  <c r="L63" i="1"/>
  <c r="I63" i="1"/>
  <c r="L62" i="1"/>
  <c r="I62" i="1"/>
  <c r="L61" i="1"/>
  <c r="I61" i="1"/>
  <c r="L60" i="1"/>
  <c r="I60" i="1"/>
  <c r="L59" i="1"/>
  <c r="I59" i="1"/>
  <c r="L58" i="1"/>
  <c r="I58" i="1"/>
  <c r="L57" i="1"/>
  <c r="I57" i="1"/>
  <c r="L56" i="1"/>
  <c r="I56" i="1"/>
  <c r="L55" i="1"/>
  <c r="I55" i="1"/>
  <c r="L54" i="1"/>
  <c r="I54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E51" i="1"/>
  <c r="N81" i="8" l="1"/>
  <c r="K10" i="8"/>
  <c r="N11" i="8"/>
  <c r="K9" i="8"/>
  <c r="K80" i="6"/>
  <c r="O76" i="6"/>
  <c r="N73" i="6"/>
  <c r="L10" i="8"/>
  <c r="M11" i="8"/>
  <c r="L9" i="8"/>
  <c r="L12" i="8" s="1"/>
  <c r="M81" i="6"/>
  <c r="N76" i="6"/>
  <c r="E10" i="8"/>
  <c r="M10" i="8"/>
  <c r="L11" i="8"/>
  <c r="E9" i="8"/>
  <c r="M9" i="8"/>
  <c r="M76" i="6"/>
  <c r="O74" i="6"/>
  <c r="L73" i="6"/>
  <c r="N80" i="8"/>
  <c r="G10" i="8"/>
  <c r="O10" i="8"/>
  <c r="G9" i="8"/>
  <c r="O9" i="8"/>
  <c r="O80" i="6"/>
  <c r="K76" i="6"/>
  <c r="M74" i="6"/>
  <c r="L80" i="8"/>
  <c r="L72" i="8"/>
  <c r="L64" i="8"/>
  <c r="O75" i="8"/>
  <c r="O73" i="8"/>
  <c r="O11" i="8"/>
  <c r="J9" i="8"/>
  <c r="N78" i="6"/>
  <c r="K77" i="6"/>
  <c r="L70" i="6"/>
  <c r="N68" i="6"/>
  <c r="K67" i="6"/>
  <c r="M65" i="6"/>
  <c r="L62" i="6"/>
  <c r="L80" i="5"/>
  <c r="D80" i="5"/>
  <c r="I79" i="5"/>
  <c r="N78" i="5"/>
  <c r="F78" i="5"/>
  <c r="K77" i="5"/>
  <c r="P76" i="5"/>
  <c r="H76" i="5"/>
  <c r="J74" i="5"/>
  <c r="O73" i="5"/>
  <c r="G73" i="5"/>
  <c r="L72" i="5"/>
  <c r="D72" i="5"/>
  <c r="I71" i="5"/>
  <c r="N70" i="5"/>
  <c r="F70" i="5"/>
  <c r="K69" i="5"/>
  <c r="P68" i="5"/>
  <c r="H68" i="5"/>
  <c r="N75" i="8"/>
  <c r="N73" i="8"/>
  <c r="O71" i="8"/>
  <c r="N64" i="8"/>
  <c r="F10" i="8"/>
  <c r="N9" i="8"/>
  <c r="N74" i="6"/>
  <c r="O73" i="6"/>
  <c r="K70" i="6"/>
  <c r="M68" i="6"/>
  <c r="O66" i="6"/>
  <c r="L65" i="6"/>
  <c r="K62" i="6"/>
  <c r="M81" i="5"/>
  <c r="K80" i="5"/>
  <c r="P79" i="5"/>
  <c r="H79" i="5"/>
  <c r="M78" i="5"/>
  <c r="E78" i="5"/>
  <c r="J77" i="5"/>
  <c r="O76" i="5"/>
  <c r="G76" i="5"/>
  <c r="I74" i="5"/>
  <c r="N73" i="5"/>
  <c r="F73" i="5"/>
  <c r="K72" i="5"/>
  <c r="P71" i="5"/>
  <c r="H71" i="5"/>
  <c r="M70" i="5"/>
  <c r="E70" i="5"/>
  <c r="J69" i="5"/>
  <c r="O68" i="5"/>
  <c r="G68" i="5"/>
  <c r="I66" i="5"/>
  <c r="N71" i="8"/>
  <c r="K64" i="8"/>
  <c r="H10" i="8"/>
  <c r="P9" i="8"/>
  <c r="N80" i="6"/>
  <c r="L74" i="6"/>
  <c r="M73" i="6"/>
  <c r="O69" i="6"/>
  <c r="L68" i="6"/>
  <c r="N66" i="6"/>
  <c r="K65" i="6"/>
  <c r="I81" i="5"/>
  <c r="J80" i="5"/>
  <c r="O79" i="5"/>
  <c r="G79" i="5"/>
  <c r="L78" i="5"/>
  <c r="O67" i="8"/>
  <c r="I10" i="8"/>
  <c r="M80" i="6"/>
  <c r="K74" i="6"/>
  <c r="K73" i="6"/>
  <c r="O72" i="6"/>
  <c r="N69" i="6"/>
  <c r="K68" i="6"/>
  <c r="M66" i="6"/>
  <c r="O64" i="6"/>
  <c r="E81" i="5"/>
  <c r="I80" i="5"/>
  <c r="N79" i="5"/>
  <c r="F79" i="5"/>
  <c r="K78" i="5"/>
  <c r="P77" i="5"/>
  <c r="H77" i="5"/>
  <c r="M76" i="5"/>
  <c r="E76" i="5"/>
  <c r="O74" i="5"/>
  <c r="G74" i="5"/>
  <c r="L73" i="5"/>
  <c r="D73" i="5"/>
  <c r="I72" i="5"/>
  <c r="N71" i="5"/>
  <c r="F71" i="5"/>
  <c r="K70" i="5"/>
  <c r="P69" i="5"/>
  <c r="H69" i="5"/>
  <c r="M68" i="5"/>
  <c r="E68" i="5"/>
  <c r="O66" i="5"/>
  <c r="G66" i="5"/>
  <c r="L65" i="5"/>
  <c r="D65" i="5"/>
  <c r="I64" i="5"/>
  <c r="N63" i="5"/>
  <c r="N79" i="8"/>
  <c r="K76" i="8"/>
  <c r="K72" i="8"/>
  <c r="N63" i="8"/>
  <c r="P10" i="8"/>
  <c r="H9" i="8"/>
  <c r="M77" i="6"/>
  <c r="L72" i="6"/>
  <c r="N70" i="6"/>
  <c r="K69" i="6"/>
  <c r="M67" i="6"/>
  <c r="O65" i="6"/>
  <c r="L64" i="6"/>
  <c r="N62" i="6"/>
  <c r="N80" i="5"/>
  <c r="F80" i="5"/>
  <c r="K79" i="5"/>
  <c r="P78" i="5"/>
  <c r="H78" i="5"/>
  <c r="M77" i="5"/>
  <c r="E77" i="5"/>
  <c r="J76" i="5"/>
  <c r="I9" i="8"/>
  <c r="M75" i="6"/>
  <c r="M69" i="6"/>
  <c r="K66" i="6"/>
  <c r="N64" i="6"/>
  <c r="O80" i="5"/>
  <c r="E79" i="5"/>
  <c r="N77" i="5"/>
  <c r="K76" i="5"/>
  <c r="H74" i="5"/>
  <c r="I73" i="5"/>
  <c r="H72" i="5"/>
  <c r="J71" i="5"/>
  <c r="I70" i="5"/>
  <c r="I69" i="5"/>
  <c r="J68" i="5"/>
  <c r="M66" i="5"/>
  <c r="P65" i="5"/>
  <c r="G65" i="5"/>
  <c r="K64" i="5"/>
  <c r="O63" i="5"/>
  <c r="F63" i="5"/>
  <c r="K62" i="5"/>
  <c r="J69" i="3"/>
  <c r="I66" i="3"/>
  <c r="M62" i="3"/>
  <c r="O65" i="8"/>
  <c r="O81" i="6"/>
  <c r="O78" i="6"/>
  <c r="N72" i="6"/>
  <c r="L69" i="6"/>
  <c r="O67" i="6"/>
  <c r="M64" i="6"/>
  <c r="M80" i="5"/>
  <c r="D79" i="5"/>
  <c r="L77" i="5"/>
  <c r="I76" i="5"/>
  <c r="F74" i="5"/>
  <c r="H73" i="5"/>
  <c r="G72" i="5"/>
  <c r="G71" i="5"/>
  <c r="H70" i="5"/>
  <c r="G69" i="5"/>
  <c r="I68" i="5"/>
  <c r="L66" i="5"/>
  <c r="O65" i="5"/>
  <c r="F65" i="5"/>
  <c r="J64" i="5"/>
  <c r="M63" i="5"/>
  <c r="E63" i="5"/>
  <c r="J62" i="5"/>
  <c r="D75" i="3"/>
  <c r="M70" i="3"/>
  <c r="L67" i="3"/>
  <c r="D67" i="3"/>
  <c r="K64" i="3"/>
  <c r="E62" i="3"/>
  <c r="O68" i="6"/>
  <c r="N74" i="8"/>
  <c r="N65" i="8"/>
  <c r="K81" i="6"/>
  <c r="M72" i="6"/>
  <c r="N67" i="6"/>
  <c r="K64" i="6"/>
  <c r="O62" i="6"/>
  <c r="H80" i="5"/>
  <c r="O78" i="5"/>
  <c r="I77" i="5"/>
  <c r="F76" i="5"/>
  <c r="F75" i="5"/>
  <c r="E74" i="5"/>
  <c r="E73" i="5"/>
  <c r="F72" i="5"/>
  <c r="E71" i="5"/>
  <c r="G70" i="5"/>
  <c r="F69" i="5"/>
  <c r="F68" i="5"/>
  <c r="H67" i="5"/>
  <c r="K66" i="5"/>
  <c r="N65" i="5"/>
  <c r="E65" i="5"/>
  <c r="H64" i="5"/>
  <c r="L63" i="5"/>
  <c r="D63" i="5"/>
  <c r="I62" i="5"/>
  <c r="M78" i="3"/>
  <c r="E78" i="3"/>
  <c r="J77" i="3"/>
  <c r="L75" i="3"/>
  <c r="I74" i="3"/>
  <c r="E70" i="3"/>
  <c r="K74" i="8"/>
  <c r="J10" i="8"/>
  <c r="O77" i="6"/>
  <c r="K72" i="6"/>
  <c r="O70" i="6"/>
  <c r="L67" i="6"/>
  <c r="M62" i="6"/>
  <c r="G80" i="5"/>
  <c r="J78" i="5"/>
  <c r="G77" i="5"/>
  <c r="D76" i="5"/>
  <c r="P74" i="5"/>
  <c r="D74" i="5"/>
  <c r="P72" i="5"/>
  <c r="E72" i="5"/>
  <c r="D71" i="5"/>
  <c r="D70" i="5"/>
  <c r="E69" i="5"/>
  <c r="D68" i="5"/>
  <c r="G67" i="5"/>
  <c r="J66" i="5"/>
  <c r="M65" i="5"/>
  <c r="P64" i="5"/>
  <c r="G64" i="5"/>
  <c r="K63" i="5"/>
  <c r="P62" i="5"/>
  <c r="H62" i="5"/>
  <c r="K75" i="3"/>
  <c r="P74" i="3"/>
  <c r="H74" i="3"/>
  <c r="K67" i="3"/>
  <c r="P66" i="3"/>
  <c r="H66" i="3"/>
  <c r="O63" i="8"/>
  <c r="N10" i="8"/>
  <c r="L80" i="6"/>
  <c r="L77" i="6"/>
  <c r="M70" i="6"/>
  <c r="N65" i="6"/>
  <c r="E80" i="5"/>
  <c r="I78" i="5"/>
  <c r="F77" i="5"/>
  <c r="P75" i="5"/>
  <c r="N74" i="5"/>
  <c r="P73" i="5"/>
  <c r="O72" i="5"/>
  <c r="O71" i="5"/>
  <c r="P70" i="5"/>
  <c r="O69" i="5"/>
  <c r="D69" i="5"/>
  <c r="P67" i="5"/>
  <c r="F67" i="5"/>
  <c r="H66" i="5"/>
  <c r="K65" i="5"/>
  <c r="O64" i="5"/>
  <c r="F64" i="5"/>
  <c r="J63" i="5"/>
  <c r="O62" i="5"/>
  <c r="G62" i="5"/>
  <c r="J75" i="3"/>
  <c r="O74" i="3"/>
  <c r="G74" i="3"/>
  <c r="J67" i="3"/>
  <c r="O66" i="3"/>
  <c r="G66" i="3"/>
  <c r="N68" i="8"/>
  <c r="P11" i="8"/>
  <c r="M79" i="5"/>
  <c r="N72" i="8"/>
  <c r="N67" i="8"/>
  <c r="L76" i="6"/>
  <c r="K63" i="6"/>
  <c r="L79" i="5"/>
  <c r="D78" i="5"/>
  <c r="N76" i="5"/>
  <c r="K75" i="5"/>
  <c r="L74" i="5"/>
  <c r="K73" i="5"/>
  <c r="M72" i="5"/>
  <c r="L71" i="5"/>
  <c r="L70" i="5"/>
  <c r="M69" i="5"/>
  <c r="L68" i="5"/>
  <c r="N67" i="5"/>
  <c r="P66" i="5"/>
  <c r="E66" i="5"/>
  <c r="I65" i="5"/>
  <c r="M64" i="5"/>
  <c r="D64" i="5"/>
  <c r="H63" i="5"/>
  <c r="M62" i="5"/>
  <c r="E62" i="5"/>
  <c r="N77" i="3"/>
  <c r="F77" i="3"/>
  <c r="P75" i="3"/>
  <c r="H75" i="3"/>
  <c r="M74" i="3"/>
  <c r="E74" i="3"/>
  <c r="I70" i="3"/>
  <c r="N69" i="3"/>
  <c r="F69" i="3"/>
  <c r="P67" i="3"/>
  <c r="H67" i="3"/>
  <c r="M66" i="3"/>
  <c r="E66" i="3"/>
  <c r="I62" i="3"/>
  <c r="D77" i="5"/>
  <c r="N72" i="5"/>
  <c r="N68" i="5"/>
  <c r="J65" i="5"/>
  <c r="N62" i="5"/>
  <c r="H80" i="3"/>
  <c r="O77" i="3"/>
  <c r="I75" i="3"/>
  <c r="P72" i="3"/>
  <c r="J70" i="3"/>
  <c r="D68" i="3"/>
  <c r="N66" i="5"/>
  <c r="N69" i="5"/>
  <c r="L68" i="3"/>
  <c r="O77" i="5"/>
  <c r="J68" i="3"/>
  <c r="L66" i="6"/>
  <c r="L76" i="5"/>
  <c r="J72" i="5"/>
  <c r="K68" i="5"/>
  <c r="H65" i="5"/>
  <c r="L62" i="5"/>
  <c r="F80" i="3"/>
  <c r="M77" i="3"/>
  <c r="G75" i="3"/>
  <c r="N72" i="3"/>
  <c r="H70" i="3"/>
  <c r="O67" i="3"/>
  <c r="P62" i="3"/>
  <c r="J62" i="3"/>
  <c r="H62" i="3"/>
  <c r="K74" i="5"/>
  <c r="P78" i="3"/>
  <c r="L66" i="3"/>
  <c r="G78" i="5"/>
  <c r="F66" i="5"/>
  <c r="P80" i="3"/>
  <c r="M63" i="3"/>
  <c r="L69" i="5"/>
  <c r="N80" i="3"/>
  <c r="O75" i="3"/>
  <c r="F9" i="8"/>
  <c r="N75" i="5"/>
  <c r="M71" i="5"/>
  <c r="O67" i="5"/>
  <c r="N64" i="5"/>
  <c r="F62" i="5"/>
  <c r="G77" i="3"/>
  <c r="N74" i="3"/>
  <c r="H72" i="3"/>
  <c r="O69" i="3"/>
  <c r="I67" i="3"/>
  <c r="P64" i="3"/>
  <c r="J70" i="5"/>
  <c r="E69" i="3"/>
  <c r="D76" i="3"/>
  <c r="J73" i="5"/>
  <c r="H78" i="3"/>
  <c r="I75" i="5"/>
  <c r="K71" i="5"/>
  <c r="M67" i="5"/>
  <c r="L64" i="5"/>
  <c r="D62" i="5"/>
  <c r="E77" i="3"/>
  <c r="L74" i="3"/>
  <c r="F72" i="3"/>
  <c r="M69" i="3"/>
  <c r="G67" i="3"/>
  <c r="N64" i="3"/>
  <c r="D74" i="3"/>
  <c r="M73" i="5"/>
  <c r="E71" i="3"/>
  <c r="D66" i="5"/>
  <c r="D66" i="3"/>
  <c r="P80" i="5"/>
  <c r="M74" i="5"/>
  <c r="O70" i="5"/>
  <c r="E67" i="5"/>
  <c r="E64" i="5"/>
  <c r="L76" i="3"/>
  <c r="F74" i="3"/>
  <c r="G69" i="3"/>
  <c r="N66" i="3"/>
  <c r="H64" i="3"/>
  <c r="J79" i="5"/>
  <c r="P63" i="5"/>
  <c r="J76" i="3"/>
  <c r="F64" i="3"/>
  <c r="K71" i="6"/>
  <c r="I63" i="5"/>
  <c r="J78" i="3"/>
  <c r="F66" i="3"/>
  <c r="G63" i="5"/>
  <c r="P70" i="3"/>
  <c r="K63" i="3"/>
  <c r="I81" i="3"/>
  <c r="N79" i="3"/>
  <c r="O81" i="3"/>
  <c r="J81" i="3"/>
  <c r="E65" i="3"/>
  <c r="J71" i="3"/>
  <c r="L71" i="3"/>
  <c r="P73" i="3"/>
  <c r="L73" i="3"/>
  <c r="H63" i="3"/>
  <c r="K74" i="3"/>
  <c r="O72" i="3"/>
  <c r="K62" i="3"/>
  <c r="E76" i="3"/>
  <c r="D62" i="3"/>
  <c r="J72" i="3"/>
  <c r="O76" i="3"/>
  <c r="L67" i="5"/>
  <c r="N71" i="6"/>
  <c r="M77" i="8"/>
  <c r="O77" i="8"/>
  <c r="N62" i="3"/>
  <c r="K69" i="3"/>
  <c r="H76" i="3"/>
  <c r="G75" i="5"/>
  <c r="F75" i="3"/>
  <c r="P81" i="5"/>
  <c r="M67" i="8"/>
  <c r="N82" i="8"/>
  <c r="O74" i="8"/>
  <c r="O66" i="8"/>
  <c r="L75" i="6"/>
  <c r="M65" i="8"/>
  <c r="M80" i="8"/>
  <c r="K67" i="8"/>
  <c r="O80" i="8"/>
  <c r="L67" i="8"/>
  <c r="M81" i="8"/>
  <c r="D81" i="5"/>
  <c r="L71" i="8"/>
  <c r="F81" i="5"/>
  <c r="F68" i="3"/>
  <c r="E75" i="5"/>
  <c r="M63" i="6"/>
  <c r="D72" i="3"/>
  <c r="M76" i="8"/>
  <c r="M72" i="8"/>
  <c r="L78" i="3"/>
  <c r="M67" i="3"/>
  <c r="M63" i="8"/>
  <c r="G81" i="5"/>
  <c r="F71" i="3"/>
  <c r="L70" i="3"/>
  <c r="O75" i="5"/>
  <c r="P68" i="3"/>
  <c r="M71" i="3"/>
  <c r="M72" i="3"/>
  <c r="F79" i="3"/>
  <c r="G81" i="3"/>
  <c r="P65" i="3"/>
  <c r="L65" i="3"/>
  <c r="I71" i="3"/>
  <c r="D71" i="3"/>
  <c r="H73" i="3"/>
  <c r="D73" i="3"/>
  <c r="I63" i="3"/>
  <c r="K66" i="3"/>
  <c r="K76" i="3"/>
  <c r="I64" i="3"/>
  <c r="M76" i="3"/>
  <c r="L62" i="3"/>
  <c r="F76" i="3"/>
  <c r="O78" i="8"/>
  <c r="K78" i="8"/>
  <c r="L70" i="8"/>
  <c r="K80" i="3"/>
  <c r="D67" i="5"/>
  <c r="L79" i="6"/>
  <c r="N63" i="6"/>
  <c r="N77" i="8"/>
  <c r="O69" i="8"/>
  <c r="D64" i="3"/>
  <c r="F70" i="3"/>
  <c r="P76" i="3"/>
  <c r="D77" i="3"/>
  <c r="L78" i="6"/>
  <c r="N76" i="8"/>
  <c r="O68" i="8"/>
  <c r="N66" i="8"/>
  <c r="K71" i="8"/>
  <c r="K81" i="8"/>
  <c r="L79" i="8"/>
  <c r="H81" i="5"/>
  <c r="L77" i="8"/>
  <c r="N69" i="8"/>
  <c r="N70" i="3"/>
  <c r="K77" i="3"/>
  <c r="G78" i="3"/>
  <c r="N81" i="6"/>
  <c r="M82" i="8"/>
  <c r="M66" i="8"/>
  <c r="K75" i="6"/>
  <c r="L81" i="5"/>
  <c r="P77" i="3"/>
  <c r="I77" i="3"/>
  <c r="M79" i="6"/>
  <c r="J66" i="3"/>
  <c r="E80" i="3"/>
  <c r="O79" i="8"/>
  <c r="O72" i="8"/>
  <c r="I69" i="3"/>
  <c r="D75" i="5"/>
  <c r="G68" i="3"/>
  <c r="H75" i="5"/>
  <c r="N77" i="6"/>
  <c r="L73" i="8"/>
  <c r="M79" i="8"/>
  <c r="H81" i="3"/>
  <c r="E73" i="3"/>
  <c r="D63" i="3"/>
  <c r="I67" i="5"/>
  <c r="E79" i="3"/>
  <c r="J79" i="3"/>
  <c r="L79" i="3"/>
  <c r="N81" i="3"/>
  <c r="H65" i="3"/>
  <c r="D65" i="3"/>
  <c r="P71" i="3"/>
  <c r="K71" i="3"/>
  <c r="O73" i="3"/>
  <c r="J73" i="3"/>
  <c r="O63" i="3"/>
  <c r="E63" i="3"/>
  <c r="I78" i="3"/>
  <c r="E68" i="3"/>
  <c r="H77" i="3"/>
  <c r="J64" i="3"/>
  <c r="N76" i="3"/>
  <c r="M75" i="5"/>
  <c r="J67" i="5"/>
  <c r="M71" i="6"/>
  <c r="M69" i="8"/>
  <c r="L64" i="3"/>
  <c r="G62" i="3"/>
  <c r="K82" i="8"/>
  <c r="M74" i="8"/>
  <c r="K68" i="8"/>
  <c r="G80" i="3"/>
  <c r="E64" i="3"/>
  <c r="M68" i="8"/>
  <c r="L81" i="6"/>
  <c r="M78" i="8"/>
  <c r="L63" i="6"/>
  <c r="D80" i="3"/>
  <c r="L76" i="8"/>
  <c r="G79" i="3"/>
  <c r="I72" i="3"/>
  <c r="G76" i="3"/>
  <c r="M75" i="8"/>
  <c r="O81" i="5"/>
  <c r="O78" i="3"/>
  <c r="I79" i="3"/>
  <c r="D79" i="3"/>
  <c r="F81" i="3"/>
  <c r="O65" i="3"/>
  <c r="J65" i="3"/>
  <c r="H71" i="3"/>
  <c r="I76" i="3"/>
  <c r="G73" i="3"/>
  <c r="I73" i="3"/>
  <c r="G63" i="3"/>
  <c r="K65" i="3"/>
  <c r="M68" i="3"/>
  <c r="N78" i="8"/>
  <c r="F78" i="3"/>
  <c r="K78" i="6"/>
  <c r="L63" i="8"/>
  <c r="J81" i="5"/>
  <c r="N70" i="8"/>
  <c r="J74" i="3"/>
  <c r="K75" i="8"/>
  <c r="K81" i="5"/>
  <c r="M65" i="3"/>
  <c r="N79" i="6"/>
  <c r="F62" i="3"/>
  <c r="M78" i="6"/>
  <c r="K65" i="8"/>
  <c r="O70" i="3"/>
  <c r="P79" i="3"/>
  <c r="L77" i="3"/>
  <c r="M81" i="3"/>
  <c r="G65" i="3"/>
  <c r="M64" i="3"/>
  <c r="O71" i="3"/>
  <c r="N75" i="3"/>
  <c r="N73" i="3"/>
  <c r="M80" i="3"/>
  <c r="N63" i="3"/>
  <c r="G64" i="3"/>
  <c r="O80" i="3"/>
  <c r="H69" i="3"/>
  <c r="K78" i="3"/>
  <c r="N68" i="3"/>
  <c r="D78" i="3"/>
  <c r="L75" i="5"/>
  <c r="K79" i="6"/>
  <c r="L71" i="6"/>
  <c r="K77" i="8"/>
  <c r="L69" i="8"/>
  <c r="K70" i="8"/>
  <c r="E67" i="3"/>
  <c r="L72" i="3"/>
  <c r="N78" i="3"/>
  <c r="F67" i="3"/>
  <c r="K67" i="5"/>
  <c r="M71" i="8"/>
  <c r="L82" i="8"/>
  <c r="L74" i="8"/>
  <c r="L66" i="8"/>
  <c r="K63" i="8"/>
  <c r="K73" i="8"/>
  <c r="L81" i="8"/>
  <c r="N81" i="5"/>
  <c r="O62" i="3"/>
  <c r="H79" i="3"/>
  <c r="K79" i="3"/>
  <c r="E81" i="3"/>
  <c r="N65" i="3"/>
  <c r="L69" i="3"/>
  <c r="G71" i="3"/>
  <c r="N67" i="3"/>
  <c r="F73" i="3"/>
  <c r="K73" i="3"/>
  <c r="F63" i="3"/>
  <c r="O64" i="3"/>
  <c r="O75" i="6"/>
  <c r="P69" i="3"/>
  <c r="I80" i="3"/>
  <c r="O70" i="8"/>
  <c r="O79" i="6"/>
  <c r="D69" i="3"/>
  <c r="L68" i="8"/>
  <c r="M79" i="3"/>
  <c r="P63" i="3"/>
  <c r="M70" i="8"/>
  <c r="O63" i="6"/>
  <c r="M75" i="3"/>
  <c r="O76" i="8"/>
  <c r="M73" i="8"/>
  <c r="K81" i="3"/>
  <c r="O79" i="3"/>
  <c r="P81" i="3"/>
  <c r="L81" i="3"/>
  <c r="F65" i="3"/>
  <c r="I68" i="3"/>
  <c r="N71" i="3"/>
  <c r="I65" i="3"/>
  <c r="M73" i="3"/>
  <c r="J63" i="3"/>
  <c r="L63" i="3"/>
  <c r="K68" i="3"/>
  <c r="K80" i="8"/>
  <c r="K70" i="3"/>
  <c r="D70" i="3"/>
  <c r="J80" i="3"/>
  <c r="K72" i="3"/>
  <c r="J75" i="5"/>
  <c r="O71" i="6"/>
  <c r="K69" i="8"/>
  <c r="O68" i="3"/>
  <c r="H68" i="3"/>
  <c r="E75" i="3"/>
  <c r="L80" i="3"/>
  <c r="G70" i="3"/>
  <c r="N75" i="6"/>
  <c r="O82" i="8"/>
  <c r="K66" i="8"/>
  <c r="O81" i="8"/>
  <c r="M64" i="8"/>
  <c r="O64" i="8"/>
  <c r="K79" i="8"/>
  <c r="L65" i="8"/>
  <c r="D81" i="3"/>
  <c r="G72" i="3"/>
  <c r="L78" i="8"/>
  <c r="E72" i="3"/>
  <c r="L75" i="8"/>
  <c r="M52" i="8"/>
  <c r="K53" i="8"/>
  <c r="L42" i="8"/>
  <c r="L54" i="8"/>
  <c r="K49" i="8"/>
  <c r="K46" i="8"/>
  <c r="L50" i="8"/>
  <c r="M44" i="8"/>
  <c r="L38" i="8"/>
  <c r="L40" i="8"/>
  <c r="M48" i="8"/>
  <c r="L56" i="8"/>
  <c r="O54" i="8"/>
  <c r="O50" i="8"/>
  <c r="O38" i="8"/>
  <c r="L47" i="8"/>
  <c r="N39" i="8"/>
  <c r="K52" i="8"/>
  <c r="M50" i="8"/>
  <c r="N41" i="8"/>
  <c r="L43" i="8"/>
  <c r="O43" i="8"/>
  <c r="N45" i="8"/>
  <c r="L53" i="8"/>
  <c r="O53" i="8"/>
  <c r="N42" i="8"/>
  <c r="L51" i="8"/>
  <c r="O51" i="8"/>
  <c r="N54" i="8"/>
  <c r="L49" i="8"/>
  <c r="O49" i="8"/>
  <c r="N37" i="8"/>
  <c r="N47" i="8"/>
  <c r="L55" i="8"/>
  <c r="O55" i="8"/>
  <c r="N50" i="8"/>
  <c r="O44" i="8"/>
  <c r="N38" i="8"/>
  <c r="L39" i="8"/>
  <c r="O39" i="8"/>
  <c r="N48" i="8"/>
  <c r="O42" i="8"/>
  <c r="K55" i="8"/>
  <c r="O48" i="8"/>
  <c r="L37" i="8"/>
  <c r="O47" i="8"/>
  <c r="N40" i="8"/>
  <c r="M45" i="8"/>
  <c r="M37" i="8"/>
  <c r="K47" i="8"/>
  <c r="M38" i="8"/>
  <c r="O40" i="8"/>
  <c r="N52" i="8"/>
  <c r="N51" i="8"/>
  <c r="O37" i="8"/>
  <c r="M41" i="8"/>
  <c r="O52" i="8"/>
  <c r="M43" i="8"/>
  <c r="K43" i="8"/>
  <c r="M53" i="8"/>
  <c r="M51" i="8"/>
  <c r="K51" i="8"/>
  <c r="M49" i="8"/>
  <c r="M46" i="8"/>
  <c r="M55" i="8"/>
  <c r="N44" i="8"/>
  <c r="M39" i="8"/>
  <c r="K39" i="8"/>
  <c r="K40" i="8"/>
  <c r="K56" i="8"/>
  <c r="N43" i="8"/>
  <c r="N53" i="8"/>
  <c r="N46" i="8"/>
  <c r="N56" i="8"/>
  <c r="M42" i="8"/>
  <c r="M47" i="8"/>
  <c r="K44" i="8"/>
  <c r="K48" i="8"/>
  <c r="L52" i="8"/>
  <c r="K41" i="8"/>
  <c r="K45" i="8"/>
  <c r="K42" i="8"/>
  <c r="K54" i="8"/>
  <c r="K37" i="8"/>
  <c r="L46" i="8"/>
  <c r="K50" i="8"/>
  <c r="L44" i="8"/>
  <c r="K38" i="8"/>
  <c r="M40" i="8"/>
  <c r="L48" i="8"/>
  <c r="M56" i="8"/>
  <c r="L41" i="8"/>
  <c r="O41" i="8"/>
  <c r="L45" i="8"/>
  <c r="O45" i="8"/>
  <c r="N49" i="8"/>
  <c r="N55" i="8"/>
  <c r="O46" i="8"/>
  <c r="M54" i="8"/>
  <c r="O56" i="8"/>
  <c r="E10" i="5"/>
  <c r="M10" i="6"/>
  <c r="N9" i="6"/>
  <c r="P10" i="6"/>
  <c r="L10" i="6"/>
  <c r="M9" i="6"/>
  <c r="O10" i="6"/>
  <c r="P9" i="6"/>
  <c r="L9" i="6"/>
  <c r="N10" i="6"/>
  <c r="O9" i="6"/>
  <c r="O50" i="6"/>
  <c r="O42" i="6"/>
  <c r="M39" i="6"/>
  <c r="M55" i="6"/>
  <c r="K42" i="6"/>
  <c r="K50" i="6"/>
  <c r="L40" i="6"/>
  <c r="N39" i="6"/>
  <c r="N47" i="6"/>
  <c r="N55" i="6"/>
  <c r="O37" i="6"/>
  <c r="O53" i="6"/>
  <c r="O47" i="6"/>
  <c r="N46" i="6"/>
  <c r="L37" i="6"/>
  <c r="L45" i="6"/>
  <c r="L53" i="6"/>
  <c r="N36" i="6"/>
  <c r="N44" i="6"/>
  <c r="N52" i="6"/>
  <c r="N41" i="6"/>
  <c r="M50" i="6"/>
  <c r="M54" i="6"/>
  <c r="M38" i="6"/>
  <c r="M46" i="6"/>
  <c r="K45" i="6"/>
  <c r="M37" i="6"/>
  <c r="M45" i="6"/>
  <c r="M53" i="6"/>
  <c r="O46" i="6"/>
  <c r="O54" i="6"/>
  <c r="M43" i="6"/>
  <c r="L43" i="6"/>
  <c r="L51" i="6"/>
  <c r="L48" i="6"/>
  <c r="L42" i="6"/>
  <c r="L50" i="6"/>
  <c r="L36" i="6"/>
  <c r="O41" i="6"/>
  <c r="O51" i="6"/>
  <c r="N50" i="6"/>
  <c r="K39" i="6"/>
  <c r="K47" i="6"/>
  <c r="K55" i="6"/>
  <c r="M36" i="6"/>
  <c r="M47" i="6"/>
  <c r="K38" i="6"/>
  <c r="K46" i="6"/>
  <c r="K54" i="6"/>
  <c r="N43" i="6"/>
  <c r="N51" i="6"/>
  <c r="L44" i="6"/>
  <c r="O45" i="6"/>
  <c r="O39" i="6"/>
  <c r="O55" i="6"/>
  <c r="N38" i="6"/>
  <c r="N54" i="6"/>
  <c r="L41" i="6"/>
  <c r="L49" i="6"/>
  <c r="M44" i="6"/>
  <c r="N40" i="6"/>
  <c r="N48" i="6"/>
  <c r="K40" i="6"/>
  <c r="O48" i="6"/>
  <c r="O52" i="6"/>
  <c r="M40" i="6"/>
  <c r="O36" i="6"/>
  <c r="O44" i="6"/>
  <c r="K37" i="6"/>
  <c r="O38" i="6"/>
  <c r="M51" i="6"/>
  <c r="L39" i="6"/>
  <c r="L47" i="6"/>
  <c r="L55" i="6"/>
  <c r="L38" i="6"/>
  <c r="L46" i="6"/>
  <c r="O43" i="6"/>
  <c r="M41" i="6"/>
  <c r="N49" i="6"/>
  <c r="N45" i="6"/>
  <c r="K41" i="6"/>
  <c r="N42" i="6"/>
  <c r="K44" i="6"/>
  <c r="L54" i="6"/>
  <c r="L52" i="6"/>
  <c r="M49" i="6"/>
  <c r="K52" i="6"/>
  <c r="K36" i="6"/>
  <c r="K48" i="6"/>
  <c r="K49" i="6"/>
  <c r="K51" i="6"/>
  <c r="O49" i="6"/>
  <c r="K43" i="6"/>
  <c r="M52" i="6"/>
  <c r="O40" i="6"/>
  <c r="N53" i="6"/>
  <c r="M48" i="6"/>
  <c r="N37" i="6"/>
  <c r="K53" i="6"/>
  <c r="M42" i="6"/>
  <c r="N10" i="5"/>
  <c r="O9" i="5"/>
  <c r="L41" i="5"/>
  <c r="P9" i="5"/>
  <c r="M10" i="5"/>
  <c r="N9" i="5"/>
  <c r="L45" i="5"/>
  <c r="O10" i="5"/>
  <c r="P10" i="5"/>
  <c r="L10" i="5"/>
  <c r="M9" i="5"/>
  <c r="L37" i="5"/>
  <c r="L9" i="5"/>
  <c r="L43" i="5"/>
  <c r="O43" i="3"/>
  <c r="M37" i="5"/>
  <c r="N53" i="5"/>
  <c r="N45" i="5"/>
  <c r="O54" i="3"/>
  <c r="O38" i="3"/>
  <c r="L46" i="5"/>
  <c r="K36" i="5"/>
  <c r="O53" i="3"/>
  <c r="O37" i="3"/>
  <c r="O47" i="5"/>
  <c r="O36" i="5"/>
  <c r="K40" i="5"/>
  <c r="O48" i="5"/>
  <c r="N38" i="5"/>
  <c r="O41" i="5"/>
  <c r="K45" i="5"/>
  <c r="L48" i="5"/>
  <c r="M51" i="5"/>
  <c r="N54" i="5"/>
  <c r="O38" i="5"/>
  <c r="O46" i="5"/>
  <c r="K50" i="5"/>
  <c r="L53" i="5"/>
  <c r="M44" i="5"/>
  <c r="N44" i="5"/>
  <c r="O51" i="5"/>
  <c r="K55" i="5"/>
  <c r="K52" i="5"/>
  <c r="L53" i="3"/>
  <c r="K37" i="3"/>
  <c r="M53" i="3"/>
  <c r="L45" i="3"/>
  <c r="O49" i="3"/>
  <c r="K38" i="3"/>
  <c r="K54" i="3"/>
  <c r="L50" i="3"/>
  <c r="M46" i="3"/>
  <c r="N42" i="3"/>
  <c r="K51" i="3"/>
  <c r="L47" i="3"/>
  <c r="M43" i="3"/>
  <c r="N39" i="3"/>
  <c r="L39" i="5"/>
  <c r="N36" i="5"/>
  <c r="O36" i="3"/>
  <c r="O39" i="3"/>
  <c r="M41" i="5"/>
  <c r="O52" i="3"/>
  <c r="N48" i="5"/>
  <c r="O50" i="3"/>
  <c r="M50" i="5"/>
  <c r="O48" i="3"/>
  <c r="N40" i="5"/>
  <c r="L49" i="3"/>
  <c r="L51" i="5"/>
  <c r="N39" i="5"/>
  <c r="O40" i="5"/>
  <c r="L36" i="5"/>
  <c r="M39" i="5"/>
  <c r="N42" i="5"/>
  <c r="O45" i="5"/>
  <c r="K49" i="5"/>
  <c r="L52" i="5"/>
  <c r="M55" i="5"/>
  <c r="K42" i="5"/>
  <c r="N47" i="5"/>
  <c r="O50" i="5"/>
  <c r="K54" i="5"/>
  <c r="M38" i="5"/>
  <c r="K39" i="5"/>
  <c r="K47" i="5"/>
  <c r="N52" i="5"/>
  <c r="O55" i="5"/>
  <c r="M49" i="3"/>
  <c r="K45" i="3"/>
  <c r="N49" i="3"/>
  <c r="M41" i="3"/>
  <c r="K41" i="3"/>
  <c r="K42" i="3"/>
  <c r="L38" i="3"/>
  <c r="L54" i="3"/>
  <c r="M50" i="3"/>
  <c r="N46" i="3"/>
  <c r="L47" i="5"/>
  <c r="O44" i="5"/>
  <c r="O51" i="3"/>
  <c r="K39" i="3"/>
  <c r="M45" i="5"/>
  <c r="N37" i="5"/>
  <c r="O40" i="3"/>
  <c r="O46" i="3"/>
  <c r="L38" i="5"/>
  <c r="M54" i="5"/>
  <c r="O55" i="3"/>
  <c r="M45" i="3"/>
  <c r="O39" i="5"/>
  <c r="L55" i="5"/>
  <c r="N43" i="5"/>
  <c r="M46" i="5"/>
  <c r="K37" i="5"/>
  <c r="L40" i="5"/>
  <c r="M43" i="5"/>
  <c r="N46" i="5"/>
  <c r="O49" i="5"/>
  <c r="K53" i="5"/>
  <c r="O42" i="5"/>
  <c r="M48" i="5"/>
  <c r="N51" i="5"/>
  <c r="O54" i="5"/>
  <c r="M36" i="5"/>
  <c r="L42" i="5"/>
  <c r="L50" i="5"/>
  <c r="M53" i="5"/>
  <c r="K43" i="3"/>
  <c r="N45" i="3"/>
  <c r="L41" i="3"/>
  <c r="O45" i="3"/>
  <c r="N37" i="3"/>
  <c r="K53" i="3"/>
  <c r="K46" i="3"/>
  <c r="L42" i="3"/>
  <c r="M38" i="3"/>
  <c r="M54" i="3"/>
  <c r="N50" i="3"/>
  <c r="L39" i="3"/>
  <c r="L55" i="3"/>
  <c r="M51" i="3"/>
  <c r="O44" i="3"/>
  <c r="O52" i="5"/>
  <c r="O47" i="3"/>
  <c r="M49" i="5"/>
  <c r="N41" i="5"/>
  <c r="O42" i="3"/>
  <c r="M42" i="5"/>
  <c r="N41" i="3"/>
  <c r="J9" i="5"/>
  <c r="I10" i="5"/>
  <c r="F10" i="5"/>
  <c r="Q10" i="5" s="1"/>
  <c r="N52" i="3"/>
  <c r="N36" i="3"/>
  <c r="M40" i="3"/>
  <c r="L44" i="3"/>
  <c r="K48" i="3"/>
  <c r="N51" i="3"/>
  <c r="M47" i="3"/>
  <c r="K55" i="3"/>
  <c r="N54" i="3"/>
  <c r="K50" i="3"/>
  <c r="M37" i="3"/>
  <c r="L54" i="5"/>
  <c r="L49" i="5"/>
  <c r="L44" i="5"/>
  <c r="N49" i="5"/>
  <c r="E9" i="5"/>
  <c r="Q9" i="5" s="1"/>
  <c r="K9" i="5"/>
  <c r="G9" i="5"/>
  <c r="H10" i="5"/>
  <c r="H11" i="5" s="1"/>
  <c r="N48" i="3"/>
  <c r="M52" i="3"/>
  <c r="M36" i="3"/>
  <c r="L40" i="3"/>
  <c r="K44" i="3"/>
  <c r="N47" i="3"/>
  <c r="M39" i="3"/>
  <c r="K47" i="3"/>
  <c r="N38" i="3"/>
  <c r="N53" i="3"/>
  <c r="K44" i="5"/>
  <c r="K51" i="5"/>
  <c r="K46" i="5"/>
  <c r="O53" i="5"/>
  <c r="K41" i="5"/>
  <c r="K10" i="5"/>
  <c r="K11" i="5" s="1"/>
  <c r="G10" i="5"/>
  <c r="H9" i="5"/>
  <c r="N44" i="3"/>
  <c r="M48" i="3"/>
  <c r="L52" i="3"/>
  <c r="L36" i="3"/>
  <c r="K40" i="3"/>
  <c r="N43" i="3"/>
  <c r="L51" i="3"/>
  <c r="M42" i="3"/>
  <c r="K49" i="3"/>
  <c r="O41" i="3"/>
  <c r="K43" i="5"/>
  <c r="N55" i="5"/>
  <c r="K38" i="5"/>
  <c r="N50" i="5"/>
  <c r="O37" i="5"/>
  <c r="J10" i="5"/>
  <c r="I9" i="5"/>
  <c r="F9" i="5"/>
  <c r="N40" i="3"/>
  <c r="M44" i="3"/>
  <c r="L48" i="3"/>
  <c r="K52" i="3"/>
  <c r="K36" i="3"/>
  <c r="N55" i="3"/>
  <c r="M55" i="3"/>
  <c r="L43" i="3"/>
  <c r="L46" i="3"/>
  <c r="L37" i="3"/>
  <c r="M40" i="5"/>
  <c r="M52" i="5"/>
  <c r="M47" i="5"/>
  <c r="K48" i="5"/>
  <c r="O43" i="5"/>
  <c r="E28" i="1"/>
  <c r="G92" i="1"/>
  <c r="G108" i="1"/>
  <c r="G348" i="1"/>
  <c r="E296" i="1"/>
  <c r="E236" i="1"/>
  <c r="G100" i="1"/>
  <c r="G68" i="1"/>
  <c r="G64" i="1"/>
  <c r="G60" i="1"/>
  <c r="G56" i="1"/>
  <c r="E24" i="1"/>
  <c r="E340" i="1"/>
  <c r="E172" i="1"/>
  <c r="E164" i="1"/>
  <c r="G160" i="1"/>
  <c r="G156" i="1"/>
  <c r="E152" i="1"/>
  <c r="G315" i="1"/>
  <c r="G227" i="1"/>
  <c r="G19" i="1"/>
  <c r="F312" i="1"/>
  <c r="E280" i="1"/>
  <c r="G334" i="1"/>
  <c r="G322" i="1"/>
  <c r="E290" i="1"/>
  <c r="F274" i="1"/>
  <c r="F266" i="1"/>
  <c r="F262" i="1"/>
  <c r="E258" i="1"/>
  <c r="E242" i="1"/>
  <c r="E46" i="1"/>
  <c r="F38" i="1"/>
  <c r="F34" i="1"/>
  <c r="F14" i="1"/>
  <c r="F308" i="1"/>
  <c r="E248" i="1"/>
  <c r="E224" i="1"/>
  <c r="G325" i="1"/>
  <c r="E293" i="1"/>
  <c r="E245" i="1"/>
  <c r="E233" i="1"/>
  <c r="E213" i="1"/>
  <c r="G209" i="1"/>
  <c r="G205" i="1"/>
  <c r="G201" i="1"/>
  <c r="G197" i="1"/>
  <c r="G193" i="1"/>
  <c r="G189" i="1"/>
  <c r="E185" i="1"/>
  <c r="G181" i="1"/>
  <c r="G129" i="1"/>
  <c r="G125" i="1"/>
  <c r="G121" i="1"/>
  <c r="G117" i="1"/>
  <c r="F89" i="1"/>
  <c r="G11" i="5"/>
  <c r="I11" i="5"/>
  <c r="J11" i="5"/>
  <c r="I11" i="1"/>
  <c r="M10" i="3"/>
  <c r="N9" i="3"/>
  <c r="P10" i="3"/>
  <c r="L10" i="3"/>
  <c r="O9" i="3"/>
  <c r="O10" i="3"/>
  <c r="L9" i="3"/>
  <c r="P9" i="3"/>
  <c r="N10" i="3"/>
  <c r="M9" i="3"/>
  <c r="E343" i="1"/>
  <c r="E330" i="1"/>
  <c r="G310" i="1"/>
  <c r="E302" i="1"/>
  <c r="E298" i="1"/>
  <c r="E294" i="1"/>
  <c r="E286" i="1"/>
  <c r="E282" i="1"/>
  <c r="E278" i="1"/>
  <c r="E254" i="1"/>
  <c r="E250" i="1"/>
  <c r="E246" i="1"/>
  <c r="G210" i="1"/>
  <c r="G206" i="1"/>
  <c r="G202" i="1"/>
  <c r="G198" i="1"/>
  <c r="G194" i="1"/>
  <c r="G190" i="1"/>
  <c r="E186" i="1"/>
  <c r="E182" i="1"/>
  <c r="G162" i="1"/>
  <c r="G158" i="1"/>
  <c r="G154" i="1"/>
  <c r="E150" i="1"/>
  <c r="G130" i="1"/>
  <c r="G126" i="1"/>
  <c r="G122" i="1"/>
  <c r="G118" i="1"/>
  <c r="G106" i="1"/>
  <c r="G102" i="1"/>
  <c r="G98" i="1"/>
  <c r="G94" i="1"/>
  <c r="G90" i="1"/>
  <c r="F86" i="1"/>
  <c r="G70" i="1"/>
  <c r="G66" i="1"/>
  <c r="G62" i="1"/>
  <c r="G58" i="1"/>
  <c r="G50" i="1"/>
  <c r="F42" i="1"/>
  <c r="F30" i="1"/>
  <c r="F26" i="1"/>
  <c r="F22" i="1"/>
  <c r="F18" i="1"/>
  <c r="G37" i="1"/>
  <c r="F55" i="1"/>
  <c r="G59" i="1"/>
  <c r="G63" i="1"/>
  <c r="G67" i="1"/>
  <c r="F88" i="1"/>
  <c r="G112" i="1"/>
  <c r="G120" i="1"/>
  <c r="G124" i="1"/>
  <c r="G128" i="1"/>
  <c r="E151" i="1"/>
  <c r="G155" i="1"/>
  <c r="G159" i="1"/>
  <c r="G163" i="1"/>
  <c r="E171" i="1"/>
  <c r="E184" i="1"/>
  <c r="G188" i="1"/>
  <c r="G192" i="1"/>
  <c r="G196" i="1"/>
  <c r="G200" i="1"/>
  <c r="G204" i="1"/>
  <c r="G208" i="1"/>
  <c r="G212" i="1"/>
  <c r="E221" i="1"/>
  <c r="E232" i="1"/>
  <c r="G235" i="1"/>
  <c r="E241" i="1"/>
  <c r="E244" i="1"/>
  <c r="E257" i="1"/>
  <c r="F261" i="1"/>
  <c r="E265" i="1"/>
  <c r="E268" i="1"/>
  <c r="E273" i="1"/>
  <c r="E276" i="1"/>
  <c r="G279" i="1"/>
  <c r="E289" i="1"/>
  <c r="E292" i="1"/>
  <c r="G305" i="1"/>
  <c r="G311" i="1"/>
  <c r="G321" i="1"/>
  <c r="G324" i="1"/>
  <c r="G333" i="1"/>
  <c r="E339" i="1"/>
  <c r="E347" i="1"/>
  <c r="G27" i="1"/>
  <c r="E12" i="1"/>
  <c r="F48" i="1"/>
  <c r="G41" i="1"/>
  <c r="E36" i="1"/>
  <c r="G31" i="1"/>
  <c r="G21" i="1"/>
  <c r="G17" i="1"/>
  <c r="E11" i="1"/>
  <c r="F87" i="1"/>
  <c r="G96" i="1"/>
  <c r="G104" i="1"/>
  <c r="G119" i="1"/>
  <c r="G123" i="1"/>
  <c r="G127" i="1"/>
  <c r="F131" i="1"/>
  <c r="E168" i="1"/>
  <c r="E183" i="1"/>
  <c r="G187" i="1"/>
  <c r="G191" i="1"/>
  <c r="G195" i="1"/>
  <c r="G199" i="1"/>
  <c r="G203" i="1"/>
  <c r="G207" i="1"/>
  <c r="G211" i="1"/>
  <c r="E217" i="1"/>
  <c r="E220" i="1"/>
  <c r="E229" i="1"/>
  <c r="E240" i="1"/>
  <c r="E253" i="1"/>
  <c r="E256" i="1"/>
  <c r="F260" i="1"/>
  <c r="E264" i="1"/>
  <c r="E272" i="1"/>
  <c r="E285" i="1"/>
  <c r="E288" i="1"/>
  <c r="E301" i="1"/>
  <c r="F304" i="1"/>
  <c r="G317" i="1"/>
  <c r="G320" i="1"/>
  <c r="G329" i="1"/>
  <c r="G332" i="1"/>
  <c r="E336" i="1"/>
  <c r="E344" i="1"/>
  <c r="G33" i="1"/>
  <c r="F52" i="1"/>
  <c r="E47" i="1"/>
  <c r="E40" i="1"/>
  <c r="G35" i="1"/>
  <c r="G25" i="1"/>
  <c r="E20" i="1"/>
  <c r="F15" i="1"/>
  <c r="N198" i="1"/>
  <c r="E57" i="1"/>
  <c r="G61" i="1"/>
  <c r="G65" i="1"/>
  <c r="G69" i="1"/>
  <c r="G149" i="1"/>
  <c r="E153" i="1"/>
  <c r="G157" i="1"/>
  <c r="G161" i="1"/>
  <c r="E167" i="1"/>
  <c r="E175" i="1"/>
  <c r="E216" i="1"/>
  <c r="G219" i="1"/>
  <c r="E225" i="1"/>
  <c r="E228" i="1"/>
  <c r="E237" i="1"/>
  <c r="E249" i="1"/>
  <c r="E252" i="1"/>
  <c r="E259" i="1"/>
  <c r="G263" i="1"/>
  <c r="E281" i="1"/>
  <c r="E284" i="1"/>
  <c r="E297" i="1"/>
  <c r="E300" i="1"/>
  <c r="G309" i="1"/>
  <c r="G313" i="1"/>
  <c r="G316" i="1"/>
  <c r="G319" i="1"/>
  <c r="G328" i="1"/>
  <c r="E335" i="1"/>
  <c r="N304" i="1"/>
  <c r="N248" i="1"/>
  <c r="N253" i="1"/>
  <c r="N316" i="1"/>
  <c r="N332" i="1"/>
  <c r="F286" i="1"/>
  <c r="N205" i="1"/>
  <c r="N186" i="1"/>
  <c r="N301" i="1"/>
  <c r="N209" i="1"/>
  <c r="G236" i="1"/>
  <c r="G240" i="1"/>
  <c r="G285" i="1"/>
  <c r="G232" i="1"/>
  <c r="N325" i="1"/>
  <c r="N343" i="1"/>
  <c r="N344" i="1"/>
  <c r="F194" i="1"/>
  <c r="N336" i="1"/>
  <c r="F209" i="1"/>
  <c r="E210" i="1"/>
  <c r="F232" i="1"/>
  <c r="F236" i="1"/>
  <c r="F210" i="1"/>
  <c r="F333" i="1"/>
  <c r="E334" i="1"/>
  <c r="N288" i="1"/>
  <c r="E198" i="1"/>
  <c r="G288" i="1"/>
  <c r="N245" i="1"/>
  <c r="N264" i="1"/>
  <c r="N189" i="1"/>
  <c r="N210" i="1"/>
  <c r="N256" i="1"/>
  <c r="N317" i="1"/>
  <c r="N240" i="1"/>
  <c r="N333" i="1"/>
  <c r="F198" i="1"/>
  <c r="G244" i="1"/>
  <c r="F273" i="1"/>
  <c r="F193" i="1"/>
  <c r="E194" i="1"/>
  <c r="G213" i="1"/>
  <c r="F242" i="1"/>
  <c r="G257" i="1"/>
  <c r="F258" i="1"/>
  <c r="F259" i="1"/>
  <c r="G273" i="1"/>
  <c r="G301" i="1"/>
  <c r="F302" i="1"/>
  <c r="F288" i="1"/>
  <c r="E325" i="1"/>
  <c r="N206" i="1"/>
  <c r="N312" i="1"/>
  <c r="N265" i="1"/>
  <c r="N252" i="1"/>
  <c r="N321" i="1"/>
  <c r="F182" i="1"/>
  <c r="F185" i="1"/>
  <c r="F189" i="1"/>
  <c r="E190" i="1"/>
  <c r="F205" i="1"/>
  <c r="E206" i="1"/>
  <c r="F228" i="1"/>
  <c r="F252" i="1"/>
  <c r="F265" i="1"/>
  <c r="E311" i="1"/>
  <c r="F328" i="1"/>
  <c r="E329" i="1"/>
  <c r="N309" i="1"/>
  <c r="G182" i="1"/>
  <c r="F183" i="1"/>
  <c r="G185" i="1"/>
  <c r="F186" i="1"/>
  <c r="F190" i="1"/>
  <c r="F201" i="1"/>
  <c r="E202" i="1"/>
  <c r="F206" i="1"/>
  <c r="G220" i="1"/>
  <c r="G221" i="1"/>
  <c r="G228" i="1"/>
  <c r="G249" i="1"/>
  <c r="F250" i="1"/>
  <c r="G252" i="1"/>
  <c r="G265" i="1"/>
  <c r="F278" i="1"/>
  <c r="F280" i="1"/>
  <c r="G293" i="1"/>
  <c r="F294" i="1"/>
  <c r="F296" i="1"/>
  <c r="F316" i="1"/>
  <c r="E319" i="1"/>
  <c r="F320" i="1"/>
  <c r="F322" i="1"/>
  <c r="F324" i="1"/>
  <c r="F329" i="1"/>
  <c r="N202" i="1"/>
  <c r="N297" i="1"/>
  <c r="N273" i="1"/>
  <c r="N220" i="1"/>
  <c r="N339" i="1"/>
  <c r="N194" i="1"/>
  <c r="G186" i="1"/>
  <c r="F197" i="1"/>
  <c r="F202" i="1"/>
  <c r="F240" i="1"/>
  <c r="F244" i="1"/>
  <c r="G280" i="1"/>
  <c r="G296" i="1"/>
  <c r="F317" i="1"/>
  <c r="E333" i="1"/>
  <c r="N281" i="1"/>
  <c r="N285" i="1"/>
  <c r="N272" i="1"/>
  <c r="N232" i="1"/>
  <c r="N310" i="1"/>
  <c r="N193" i="1"/>
  <c r="N340" i="1"/>
  <c r="N228" i="1"/>
  <c r="N284" i="1"/>
  <c r="N329" i="1"/>
  <c r="N335" i="1"/>
  <c r="N320" i="1"/>
  <c r="N201" i="1"/>
  <c r="N197" i="1"/>
  <c r="N313" i="1"/>
  <c r="N216" i="1"/>
  <c r="N236" i="1"/>
  <c r="N229" i="1"/>
  <c r="N213" i="1"/>
  <c r="N293" i="1"/>
  <c r="N296" i="1"/>
  <c r="G183" i="1"/>
  <c r="F184" i="1"/>
  <c r="F216" i="1"/>
  <c r="G229" i="1"/>
  <c r="G245" i="1"/>
  <c r="F246" i="1"/>
  <c r="F248" i="1"/>
  <c r="G253" i="1"/>
  <c r="F254" i="1"/>
  <c r="F256" i="1"/>
  <c r="F268" i="1"/>
  <c r="F276" i="1"/>
  <c r="E305" i="1"/>
  <c r="E313" i="1"/>
  <c r="E321" i="1"/>
  <c r="G184" i="1"/>
  <c r="G216" i="1"/>
  <c r="F220" i="1"/>
  <c r="F224" i="1"/>
  <c r="G237" i="1"/>
  <c r="F241" i="1"/>
  <c r="G248" i="1"/>
  <c r="G256" i="1"/>
  <c r="F264" i="1"/>
  <c r="G268" i="1"/>
  <c r="F272" i="1"/>
  <c r="G276" i="1"/>
  <c r="G281" i="1"/>
  <c r="F282" i="1"/>
  <c r="F284" i="1"/>
  <c r="G289" i="1"/>
  <c r="F290" i="1"/>
  <c r="F292" i="1"/>
  <c r="G297" i="1"/>
  <c r="F298" i="1"/>
  <c r="F300" i="1"/>
  <c r="F305" i="1"/>
  <c r="E309" i="1"/>
  <c r="F313" i="1"/>
  <c r="E315" i="1"/>
  <c r="F321" i="1"/>
  <c r="N308" i="1"/>
  <c r="N221" i="1"/>
  <c r="N224" i="1"/>
  <c r="N292" i="1"/>
  <c r="N300" i="1"/>
  <c r="N305" i="1"/>
  <c r="N249" i="1"/>
  <c r="N257" i="1"/>
  <c r="N328" i="1"/>
  <c r="G224" i="1"/>
  <c r="G264" i="1"/>
  <c r="G272" i="1"/>
  <c r="G284" i="1"/>
  <c r="G292" i="1"/>
  <c r="G300" i="1"/>
  <c r="F309" i="1"/>
  <c r="F310" i="1"/>
  <c r="E317" i="1"/>
  <c r="F325" i="1"/>
  <c r="F332" i="1"/>
  <c r="N237" i="1"/>
  <c r="E218" i="1"/>
  <c r="N218" i="1"/>
  <c r="G218" i="1"/>
  <c r="E226" i="1"/>
  <c r="N226" i="1"/>
  <c r="G226" i="1"/>
  <c r="E234" i="1"/>
  <c r="G234" i="1"/>
  <c r="N275" i="1"/>
  <c r="G346" i="1"/>
  <c r="F346" i="1"/>
  <c r="N346" i="1"/>
  <c r="E346" i="1"/>
  <c r="N276" i="1"/>
  <c r="E187" i="1"/>
  <c r="E191" i="1"/>
  <c r="E195" i="1"/>
  <c r="E199" i="1"/>
  <c r="E203" i="1"/>
  <c r="E207" i="1"/>
  <c r="E211" i="1"/>
  <c r="E215" i="1"/>
  <c r="F215" i="1"/>
  <c r="N215" i="1"/>
  <c r="F217" i="1"/>
  <c r="F218" i="1"/>
  <c r="E223" i="1"/>
  <c r="F223" i="1"/>
  <c r="N223" i="1"/>
  <c r="F225" i="1"/>
  <c r="F226" i="1"/>
  <c r="E231" i="1"/>
  <c r="F231" i="1"/>
  <c r="F233" i="1"/>
  <c r="F234" i="1"/>
  <c r="E239" i="1"/>
  <c r="F239" i="1"/>
  <c r="E247" i="1"/>
  <c r="N247" i="1"/>
  <c r="G247" i="1"/>
  <c r="F247" i="1"/>
  <c r="N267" i="1"/>
  <c r="E277" i="1"/>
  <c r="G277" i="1"/>
  <c r="F277" i="1"/>
  <c r="E295" i="1"/>
  <c r="N295" i="1"/>
  <c r="G295" i="1"/>
  <c r="F295" i="1"/>
  <c r="N322" i="1"/>
  <c r="N268" i="1"/>
  <c r="N183" i="1"/>
  <c r="F187" i="1"/>
  <c r="N187" i="1"/>
  <c r="E188" i="1"/>
  <c r="F191" i="1"/>
  <c r="E192" i="1"/>
  <c r="F195" i="1"/>
  <c r="N195" i="1"/>
  <c r="E196" i="1"/>
  <c r="F199" i="1"/>
  <c r="E200" i="1"/>
  <c r="F203" i="1"/>
  <c r="N203" i="1"/>
  <c r="E204" i="1"/>
  <c r="F207" i="1"/>
  <c r="E208" i="1"/>
  <c r="F211" i="1"/>
  <c r="N211" i="1"/>
  <c r="E212" i="1"/>
  <c r="E214" i="1"/>
  <c r="G214" i="1"/>
  <c r="G215" i="1"/>
  <c r="G217" i="1"/>
  <c r="E222" i="1"/>
  <c r="G222" i="1"/>
  <c r="G223" i="1"/>
  <c r="G225" i="1"/>
  <c r="N225" i="1"/>
  <c r="E230" i="1"/>
  <c r="G230" i="1"/>
  <c r="G231" i="1"/>
  <c r="G233" i="1"/>
  <c r="N233" i="1"/>
  <c r="E238" i="1"/>
  <c r="N238" i="1"/>
  <c r="G238" i="1"/>
  <c r="G239" i="1"/>
  <c r="G241" i="1"/>
  <c r="E243" i="1"/>
  <c r="F243" i="1"/>
  <c r="E251" i="1"/>
  <c r="G251" i="1"/>
  <c r="F251" i="1"/>
  <c r="E270" i="1"/>
  <c r="G270" i="1"/>
  <c r="F270" i="1"/>
  <c r="N280" i="1"/>
  <c r="N163" i="1"/>
  <c r="F188" i="1"/>
  <c r="E189" i="1"/>
  <c r="F192" i="1"/>
  <c r="E193" i="1"/>
  <c r="F196" i="1"/>
  <c r="E197" i="1"/>
  <c r="F200" i="1"/>
  <c r="E201" i="1"/>
  <c r="F204" i="1"/>
  <c r="E205" i="1"/>
  <c r="F208" i="1"/>
  <c r="E209" i="1"/>
  <c r="F212" i="1"/>
  <c r="F213" i="1"/>
  <c r="F214" i="1"/>
  <c r="E219" i="1"/>
  <c r="F219" i="1"/>
  <c r="F221" i="1"/>
  <c r="F222" i="1"/>
  <c r="E227" i="1"/>
  <c r="F227" i="1"/>
  <c r="N227" i="1"/>
  <c r="F229" i="1"/>
  <c r="F230" i="1"/>
  <c r="E235" i="1"/>
  <c r="F235" i="1"/>
  <c r="F237" i="1"/>
  <c r="F238" i="1"/>
  <c r="G243" i="1"/>
  <c r="E255" i="1"/>
  <c r="G255" i="1"/>
  <c r="F255" i="1"/>
  <c r="G242" i="1"/>
  <c r="G246" i="1"/>
  <c r="N246" i="1"/>
  <c r="G250" i="1"/>
  <c r="G254" i="1"/>
  <c r="G258" i="1"/>
  <c r="G259" i="1"/>
  <c r="N259" i="1"/>
  <c r="E261" i="1"/>
  <c r="G261" i="1"/>
  <c r="E263" i="1"/>
  <c r="F263" i="1"/>
  <c r="N263" i="1"/>
  <c r="E267" i="1"/>
  <c r="F267" i="1"/>
  <c r="G267" i="1"/>
  <c r="E269" i="1"/>
  <c r="N269" i="1"/>
  <c r="G269" i="1"/>
  <c r="E271" i="1"/>
  <c r="F271" i="1"/>
  <c r="N271" i="1"/>
  <c r="E275" i="1"/>
  <c r="F275" i="1"/>
  <c r="G275" i="1"/>
  <c r="E283" i="1"/>
  <c r="N283" i="1"/>
  <c r="G283" i="1"/>
  <c r="F283" i="1"/>
  <c r="F245" i="1"/>
  <c r="F249" i="1"/>
  <c r="F253" i="1"/>
  <c r="F257" i="1"/>
  <c r="E260" i="1"/>
  <c r="N260" i="1"/>
  <c r="G260" i="1"/>
  <c r="E262" i="1"/>
  <c r="N262" i="1"/>
  <c r="G262" i="1"/>
  <c r="F269" i="1"/>
  <c r="G271" i="1"/>
  <c r="E299" i="1"/>
  <c r="N299" i="1"/>
  <c r="G299" i="1"/>
  <c r="F299" i="1"/>
  <c r="G306" i="1"/>
  <c r="N306" i="1"/>
  <c r="F306" i="1"/>
  <c r="E306" i="1"/>
  <c r="G307" i="1"/>
  <c r="N307" i="1"/>
  <c r="F307" i="1"/>
  <c r="E307" i="1"/>
  <c r="G314" i="1"/>
  <c r="E314" i="1"/>
  <c r="F314" i="1"/>
  <c r="E266" i="1"/>
  <c r="G266" i="1"/>
  <c r="E274" i="1"/>
  <c r="G274" i="1"/>
  <c r="E279" i="1"/>
  <c r="F279" i="1"/>
  <c r="E287" i="1"/>
  <c r="G287" i="1"/>
  <c r="F287" i="1"/>
  <c r="E303" i="1"/>
  <c r="G303" i="1"/>
  <c r="F303" i="1"/>
  <c r="E291" i="1"/>
  <c r="N291" i="1"/>
  <c r="G291" i="1"/>
  <c r="F291" i="1"/>
  <c r="G278" i="1"/>
  <c r="N278" i="1"/>
  <c r="G282" i="1"/>
  <c r="G286" i="1"/>
  <c r="G290" i="1"/>
  <c r="G294" i="1"/>
  <c r="G298" i="1"/>
  <c r="G302" i="1"/>
  <c r="G304" i="1"/>
  <c r="E304" i="1"/>
  <c r="F281" i="1"/>
  <c r="F285" i="1"/>
  <c r="F289" i="1"/>
  <c r="F293" i="1"/>
  <c r="F297" i="1"/>
  <c r="F301" i="1"/>
  <c r="G308" i="1"/>
  <c r="E308" i="1"/>
  <c r="E310" i="1"/>
  <c r="G312" i="1"/>
  <c r="E312" i="1"/>
  <c r="G318" i="1"/>
  <c r="F318" i="1"/>
  <c r="E318" i="1"/>
  <c r="G338" i="1"/>
  <c r="F338" i="1"/>
  <c r="N338" i="1"/>
  <c r="E338" i="1"/>
  <c r="G326" i="1"/>
  <c r="F326" i="1"/>
  <c r="G330" i="1"/>
  <c r="F330" i="1"/>
  <c r="G323" i="1"/>
  <c r="F323" i="1"/>
  <c r="E326" i="1"/>
  <c r="G342" i="1"/>
  <c r="F342" i="1"/>
  <c r="N342" i="1"/>
  <c r="E342" i="1"/>
  <c r="F311" i="1"/>
  <c r="F315" i="1"/>
  <c r="E316" i="1"/>
  <c r="F319" i="1"/>
  <c r="E320" i="1"/>
  <c r="E322" i="1"/>
  <c r="E323" i="1"/>
  <c r="G327" i="1"/>
  <c r="F327" i="1"/>
  <c r="E327" i="1"/>
  <c r="G331" i="1"/>
  <c r="F331" i="1"/>
  <c r="E331" i="1"/>
  <c r="F334" i="1"/>
  <c r="G337" i="1"/>
  <c r="F337" i="1"/>
  <c r="G341" i="1"/>
  <c r="F341" i="1"/>
  <c r="G345" i="1"/>
  <c r="F345" i="1"/>
  <c r="E324" i="1"/>
  <c r="E328" i="1"/>
  <c r="E332" i="1"/>
  <c r="G336" i="1"/>
  <c r="F336" i="1"/>
  <c r="E337" i="1"/>
  <c r="G340" i="1"/>
  <c r="F340" i="1"/>
  <c r="E341" i="1"/>
  <c r="G344" i="1"/>
  <c r="F344" i="1"/>
  <c r="E345" i="1"/>
  <c r="G335" i="1"/>
  <c r="F335" i="1"/>
  <c r="G339" i="1"/>
  <c r="F339" i="1"/>
  <c r="G343" i="1"/>
  <c r="F343" i="1"/>
  <c r="G347" i="1"/>
  <c r="F347" i="1"/>
  <c r="E348" i="1"/>
  <c r="F348" i="1"/>
  <c r="G152" i="1"/>
  <c r="E161" i="1"/>
  <c r="N167" i="1"/>
  <c r="F152" i="1"/>
  <c r="F160" i="1"/>
  <c r="N175" i="1"/>
  <c r="N164" i="1"/>
  <c r="G150" i="1"/>
  <c r="F163" i="1"/>
  <c r="N130" i="1"/>
  <c r="F150" i="1"/>
  <c r="F156" i="1"/>
  <c r="N171" i="1"/>
  <c r="N172" i="1"/>
  <c r="F57" i="1"/>
  <c r="F121" i="1"/>
  <c r="F151" i="1"/>
  <c r="F153" i="1"/>
  <c r="N123" i="1"/>
  <c r="N156" i="1"/>
  <c r="N160" i="1"/>
  <c r="N168" i="1"/>
  <c r="N155" i="1"/>
  <c r="G57" i="1"/>
  <c r="F119" i="1"/>
  <c r="G151" i="1"/>
  <c r="G153" i="1"/>
  <c r="F155" i="1"/>
  <c r="E156" i="1"/>
  <c r="F159" i="1"/>
  <c r="E160" i="1"/>
  <c r="N166" i="1"/>
  <c r="N170" i="1"/>
  <c r="N159" i="1"/>
  <c r="N127" i="1"/>
  <c r="N134" i="1"/>
  <c r="N138" i="1"/>
  <c r="N142" i="1"/>
  <c r="N146" i="1"/>
  <c r="E154" i="1"/>
  <c r="F157" i="1"/>
  <c r="N157" i="1"/>
  <c r="E158" i="1"/>
  <c r="F161" i="1"/>
  <c r="N161" i="1"/>
  <c r="E162" i="1"/>
  <c r="G165" i="1"/>
  <c r="F165" i="1"/>
  <c r="E166" i="1"/>
  <c r="G169" i="1"/>
  <c r="F169" i="1"/>
  <c r="E170" i="1"/>
  <c r="G173" i="1"/>
  <c r="F173" i="1"/>
  <c r="E174" i="1"/>
  <c r="G177" i="1"/>
  <c r="F177" i="1"/>
  <c r="E178" i="1"/>
  <c r="G180" i="1"/>
  <c r="F180" i="1"/>
  <c r="E180" i="1"/>
  <c r="F154" i="1"/>
  <c r="E155" i="1"/>
  <c r="F158" i="1"/>
  <c r="E159" i="1"/>
  <c r="F162" i="1"/>
  <c r="E163" i="1"/>
  <c r="G164" i="1"/>
  <c r="F164" i="1"/>
  <c r="E165" i="1"/>
  <c r="G168" i="1"/>
  <c r="F168" i="1"/>
  <c r="E169" i="1"/>
  <c r="G172" i="1"/>
  <c r="F172" i="1"/>
  <c r="E173" i="1"/>
  <c r="G176" i="1"/>
  <c r="F176" i="1"/>
  <c r="E177" i="1"/>
  <c r="N177" i="1"/>
  <c r="G167" i="1"/>
  <c r="F167" i="1"/>
  <c r="G171" i="1"/>
  <c r="F171" i="1"/>
  <c r="G175" i="1"/>
  <c r="F175" i="1"/>
  <c r="E176" i="1"/>
  <c r="G179" i="1"/>
  <c r="F179" i="1"/>
  <c r="E157" i="1"/>
  <c r="G166" i="1"/>
  <c r="F166" i="1"/>
  <c r="G170" i="1"/>
  <c r="F170" i="1"/>
  <c r="G174" i="1"/>
  <c r="F174" i="1"/>
  <c r="G178" i="1"/>
  <c r="F178" i="1"/>
  <c r="E179" i="1"/>
  <c r="E181" i="1"/>
  <c r="F181" i="1"/>
  <c r="E118" i="1"/>
  <c r="E120" i="1"/>
  <c r="E122" i="1"/>
  <c r="N133" i="1"/>
  <c r="N137" i="1"/>
  <c r="N141" i="1"/>
  <c r="N145" i="1"/>
  <c r="F118" i="1"/>
  <c r="F120" i="1"/>
  <c r="F122" i="1"/>
  <c r="E123" i="1"/>
  <c r="F126" i="1"/>
  <c r="E127" i="1"/>
  <c r="N132" i="1"/>
  <c r="N136" i="1"/>
  <c r="N140" i="1"/>
  <c r="N144" i="1"/>
  <c r="N148" i="1"/>
  <c r="N96" i="1"/>
  <c r="N104" i="1"/>
  <c r="N122" i="1"/>
  <c r="N126" i="1"/>
  <c r="F56" i="1"/>
  <c r="E119" i="1"/>
  <c r="E121" i="1"/>
  <c r="F123" i="1"/>
  <c r="F127" i="1"/>
  <c r="E129" i="1"/>
  <c r="F130" i="1"/>
  <c r="N135" i="1"/>
  <c r="N139" i="1"/>
  <c r="N143" i="1"/>
  <c r="N147" i="1"/>
  <c r="N119" i="1"/>
  <c r="F125" i="1"/>
  <c r="E126" i="1"/>
  <c r="F129" i="1"/>
  <c r="E130" i="1"/>
  <c r="G131" i="1"/>
  <c r="E131" i="1"/>
  <c r="N131" i="1"/>
  <c r="G132" i="1"/>
  <c r="F132" i="1"/>
  <c r="E132" i="1"/>
  <c r="G133" i="1"/>
  <c r="F133" i="1"/>
  <c r="E133" i="1"/>
  <c r="G134" i="1"/>
  <c r="F134" i="1"/>
  <c r="E134" i="1"/>
  <c r="G135" i="1"/>
  <c r="F135" i="1"/>
  <c r="E135" i="1"/>
  <c r="G136" i="1"/>
  <c r="F136" i="1"/>
  <c r="E136" i="1"/>
  <c r="G137" i="1"/>
  <c r="F137" i="1"/>
  <c r="E137" i="1"/>
  <c r="G138" i="1"/>
  <c r="F138" i="1"/>
  <c r="E138" i="1"/>
  <c r="G139" i="1"/>
  <c r="F139" i="1"/>
  <c r="E139" i="1"/>
  <c r="G140" i="1"/>
  <c r="F140" i="1"/>
  <c r="E140" i="1"/>
  <c r="G141" i="1"/>
  <c r="F141" i="1"/>
  <c r="E141" i="1"/>
  <c r="G142" i="1"/>
  <c r="F142" i="1"/>
  <c r="E142" i="1"/>
  <c r="G143" i="1"/>
  <c r="F143" i="1"/>
  <c r="E143" i="1"/>
  <c r="G144" i="1"/>
  <c r="F144" i="1"/>
  <c r="E144" i="1"/>
  <c r="G145" i="1"/>
  <c r="F145" i="1"/>
  <c r="E145" i="1"/>
  <c r="G146" i="1"/>
  <c r="F146" i="1"/>
  <c r="E146" i="1"/>
  <c r="G147" i="1"/>
  <c r="F147" i="1"/>
  <c r="E147" i="1"/>
  <c r="G148" i="1"/>
  <c r="F148" i="1"/>
  <c r="E148" i="1"/>
  <c r="N54" i="1"/>
  <c r="E124" i="1"/>
  <c r="E128" i="1"/>
  <c r="G87" i="1"/>
  <c r="F124" i="1"/>
  <c r="N124" i="1"/>
  <c r="E125" i="1"/>
  <c r="F128" i="1"/>
  <c r="N149" i="1"/>
  <c r="E149" i="1"/>
  <c r="F149" i="1"/>
  <c r="N88" i="1"/>
  <c r="E88" i="1"/>
  <c r="E67" i="1"/>
  <c r="E86" i="1"/>
  <c r="E89" i="1"/>
  <c r="N89" i="1"/>
  <c r="N92" i="1"/>
  <c r="N86" i="1"/>
  <c r="N90" i="1"/>
  <c r="N94" i="1"/>
  <c r="N98" i="1"/>
  <c r="N102" i="1"/>
  <c r="N108" i="1"/>
  <c r="N106" i="1"/>
  <c r="F67" i="1"/>
  <c r="E68" i="1"/>
  <c r="E87" i="1"/>
  <c r="G89" i="1"/>
  <c r="E55" i="1"/>
  <c r="E59" i="1"/>
  <c r="F63" i="1"/>
  <c r="F91" i="1"/>
  <c r="E91" i="1"/>
  <c r="F95" i="1"/>
  <c r="E95" i="1"/>
  <c r="F99" i="1"/>
  <c r="E99" i="1"/>
  <c r="F103" i="1"/>
  <c r="E103" i="1"/>
  <c r="F107" i="1"/>
  <c r="E107" i="1"/>
  <c r="F111" i="1"/>
  <c r="E111" i="1"/>
  <c r="N112" i="1"/>
  <c r="G115" i="1"/>
  <c r="F115" i="1"/>
  <c r="E115" i="1"/>
  <c r="G116" i="1"/>
  <c r="F116" i="1"/>
  <c r="E116" i="1"/>
  <c r="G55" i="1"/>
  <c r="E60" i="1"/>
  <c r="G86" i="1"/>
  <c r="G88" i="1"/>
  <c r="F90" i="1"/>
  <c r="E90" i="1"/>
  <c r="G91" i="1"/>
  <c r="N91" i="1"/>
  <c r="F94" i="1"/>
  <c r="E94" i="1"/>
  <c r="G95" i="1"/>
  <c r="F98" i="1"/>
  <c r="E98" i="1"/>
  <c r="G99" i="1"/>
  <c r="F102" i="1"/>
  <c r="E102" i="1"/>
  <c r="G103" i="1"/>
  <c r="N103" i="1"/>
  <c r="F106" i="1"/>
  <c r="E106" i="1"/>
  <c r="G107" i="1"/>
  <c r="N107" i="1"/>
  <c r="F110" i="1"/>
  <c r="E110" i="1"/>
  <c r="G111" i="1"/>
  <c r="F114" i="1"/>
  <c r="E114" i="1"/>
  <c r="F60" i="1"/>
  <c r="F93" i="1"/>
  <c r="E93" i="1"/>
  <c r="F97" i="1"/>
  <c r="E97" i="1"/>
  <c r="F101" i="1"/>
  <c r="E101" i="1"/>
  <c r="F105" i="1"/>
  <c r="E105" i="1"/>
  <c r="F109" i="1"/>
  <c r="E109" i="1"/>
  <c r="G110" i="1"/>
  <c r="F113" i="1"/>
  <c r="E113" i="1"/>
  <c r="G114" i="1"/>
  <c r="N67" i="1"/>
  <c r="N68" i="1"/>
  <c r="N59" i="1"/>
  <c r="F92" i="1"/>
  <c r="E92" i="1"/>
  <c r="G93" i="1"/>
  <c r="F96" i="1"/>
  <c r="E96" i="1"/>
  <c r="G97" i="1"/>
  <c r="N97" i="1"/>
  <c r="F100" i="1"/>
  <c r="E100" i="1"/>
  <c r="N100" i="1"/>
  <c r="G101" i="1"/>
  <c r="F104" i="1"/>
  <c r="E104" i="1"/>
  <c r="G105" i="1"/>
  <c r="N105" i="1"/>
  <c r="F108" i="1"/>
  <c r="E108" i="1"/>
  <c r="G109" i="1"/>
  <c r="F112" i="1"/>
  <c r="E112" i="1"/>
  <c r="G113" i="1"/>
  <c r="N113" i="1"/>
  <c r="N115" i="1"/>
  <c r="N116" i="1"/>
  <c r="N117" i="1"/>
  <c r="E117" i="1"/>
  <c r="F117" i="1"/>
  <c r="N60" i="1"/>
  <c r="E54" i="1"/>
  <c r="F59" i="1"/>
  <c r="E64" i="1"/>
  <c r="F68" i="1"/>
  <c r="F54" i="1"/>
  <c r="F64" i="1"/>
  <c r="G54" i="1"/>
  <c r="N55" i="1"/>
  <c r="E56" i="1"/>
  <c r="E63" i="1"/>
  <c r="N63" i="1"/>
  <c r="G77" i="1"/>
  <c r="F77" i="1"/>
  <c r="E77" i="1"/>
  <c r="G80" i="1"/>
  <c r="F80" i="1"/>
  <c r="E80" i="1"/>
  <c r="G84" i="1"/>
  <c r="F84" i="1"/>
  <c r="E84" i="1"/>
  <c r="E61" i="1"/>
  <c r="E65" i="1"/>
  <c r="E69" i="1"/>
  <c r="G71" i="1"/>
  <c r="F71" i="1"/>
  <c r="E71" i="1"/>
  <c r="G73" i="1"/>
  <c r="F73" i="1"/>
  <c r="E73" i="1"/>
  <c r="G76" i="1"/>
  <c r="F76" i="1"/>
  <c r="E76" i="1"/>
  <c r="G78" i="1"/>
  <c r="F78" i="1"/>
  <c r="E78" i="1"/>
  <c r="G79" i="1"/>
  <c r="F79" i="1"/>
  <c r="E79" i="1"/>
  <c r="G81" i="1"/>
  <c r="F81" i="1"/>
  <c r="E81" i="1"/>
  <c r="G83" i="1"/>
  <c r="F83" i="1"/>
  <c r="E83" i="1"/>
  <c r="G85" i="1"/>
  <c r="F85" i="1"/>
  <c r="E85" i="1"/>
  <c r="E58" i="1"/>
  <c r="F61" i="1"/>
  <c r="N61" i="1"/>
  <c r="E62" i="1"/>
  <c r="F65" i="1"/>
  <c r="N65" i="1"/>
  <c r="E66" i="1"/>
  <c r="F69" i="1"/>
  <c r="N69" i="1"/>
  <c r="E70" i="1"/>
  <c r="G72" i="1"/>
  <c r="F72" i="1"/>
  <c r="E72" i="1"/>
  <c r="G74" i="1"/>
  <c r="F74" i="1"/>
  <c r="E74" i="1"/>
  <c r="G75" i="1"/>
  <c r="F75" i="1"/>
  <c r="E75" i="1"/>
  <c r="G82" i="1"/>
  <c r="F82" i="1"/>
  <c r="E82" i="1"/>
  <c r="F58" i="1"/>
  <c r="F62" i="1"/>
  <c r="F66" i="1"/>
  <c r="F70" i="1"/>
  <c r="N70" i="1"/>
  <c r="N71" i="1"/>
  <c r="N72" i="1"/>
  <c r="N74" i="1"/>
  <c r="N75" i="1"/>
  <c r="N76" i="1"/>
  <c r="N78" i="1"/>
  <c r="N79" i="1"/>
  <c r="N80" i="1"/>
  <c r="N82" i="1"/>
  <c r="N83" i="1"/>
  <c r="N84" i="1"/>
  <c r="E21" i="1"/>
  <c r="G18" i="1"/>
  <c r="E37" i="1"/>
  <c r="G34" i="1"/>
  <c r="F21" i="1"/>
  <c r="E52" i="1"/>
  <c r="F51" i="1"/>
  <c r="E42" i="1"/>
  <c r="F37" i="1"/>
  <c r="E26" i="1"/>
  <c r="E43" i="1"/>
  <c r="F43" i="1"/>
  <c r="G29" i="1"/>
  <c r="F29" i="1"/>
  <c r="E29" i="1"/>
  <c r="F44" i="1"/>
  <c r="E44" i="1"/>
  <c r="F50" i="1"/>
  <c r="E50" i="1"/>
  <c r="F46" i="1"/>
  <c r="G42" i="1"/>
  <c r="G26" i="1"/>
  <c r="E14" i="1"/>
  <c r="G14" i="1"/>
  <c r="E34" i="1"/>
  <c r="E18" i="1"/>
  <c r="F17" i="1"/>
  <c r="E48" i="1"/>
  <c r="F47" i="1"/>
  <c r="G46" i="1"/>
  <c r="E41" i="1"/>
  <c r="E38" i="1"/>
  <c r="E33" i="1"/>
  <c r="E30" i="1"/>
  <c r="E25" i="1"/>
  <c r="E22" i="1"/>
  <c r="E17" i="1"/>
  <c r="F11" i="1"/>
  <c r="G38" i="1"/>
  <c r="G30" i="1"/>
  <c r="G22" i="1"/>
  <c r="F41" i="1"/>
  <c r="F33" i="1"/>
  <c r="F25" i="1"/>
  <c r="E39" i="1"/>
  <c r="F39" i="1"/>
  <c r="G39" i="1"/>
  <c r="F16" i="1"/>
  <c r="G16" i="1"/>
  <c r="E16" i="1"/>
  <c r="G53" i="1"/>
  <c r="E53" i="1"/>
  <c r="F53" i="1"/>
  <c r="G49" i="1"/>
  <c r="E49" i="1"/>
  <c r="F49" i="1"/>
  <c r="F32" i="1"/>
  <c r="G32" i="1"/>
  <c r="E32" i="1"/>
  <c r="E23" i="1"/>
  <c r="F23" i="1"/>
  <c r="G23" i="1"/>
  <c r="G45" i="1"/>
  <c r="E45" i="1"/>
  <c r="F45" i="1"/>
  <c r="E35" i="1"/>
  <c r="F35" i="1"/>
  <c r="F28" i="1"/>
  <c r="G28" i="1"/>
  <c r="E19" i="1"/>
  <c r="F19" i="1"/>
  <c r="F12" i="1"/>
  <c r="G12" i="1"/>
  <c r="F40" i="1"/>
  <c r="G40" i="1"/>
  <c r="E31" i="1"/>
  <c r="F31" i="1"/>
  <c r="F24" i="1"/>
  <c r="G24" i="1"/>
  <c r="E15" i="1"/>
  <c r="G15" i="1"/>
  <c r="G52" i="1"/>
  <c r="G51" i="1"/>
  <c r="G48" i="1"/>
  <c r="G47" i="1"/>
  <c r="G44" i="1"/>
  <c r="G43" i="1"/>
  <c r="F36" i="1"/>
  <c r="G36" i="1"/>
  <c r="E27" i="1"/>
  <c r="F27" i="1"/>
  <c r="F20" i="1"/>
  <c r="G20" i="1"/>
  <c r="G13" i="1"/>
  <c r="E13" i="1"/>
  <c r="F13" i="1"/>
  <c r="G11" i="1"/>
  <c r="Q10" i="8" l="1"/>
  <c r="M11" i="6"/>
  <c r="P12" i="8"/>
  <c r="N12" i="8"/>
  <c r="F11" i="5"/>
  <c r="O11" i="6"/>
  <c r="Q9" i="8"/>
  <c r="O12" i="8"/>
  <c r="M12" i="8"/>
  <c r="E11" i="5"/>
  <c r="M11" i="3"/>
  <c r="L11" i="6"/>
  <c r="P11" i="6"/>
  <c r="N11" i="5"/>
  <c r="L11" i="5"/>
  <c r="O11" i="5"/>
  <c r="P11" i="5"/>
  <c r="P11" i="3"/>
  <c r="M11" i="5"/>
  <c r="N11" i="6"/>
  <c r="L11" i="3"/>
  <c r="N11" i="3"/>
  <c r="I50" i="5"/>
  <c r="I43" i="5"/>
  <c r="I48" i="5"/>
  <c r="I51" i="5"/>
  <c r="E50" i="5"/>
  <c r="E52" i="5"/>
  <c r="E43" i="5"/>
  <c r="E53" i="5"/>
  <c r="E46" i="5"/>
  <c r="E48" i="5"/>
  <c r="E55" i="5"/>
  <c r="E39" i="5"/>
  <c r="E49" i="5"/>
  <c r="E42" i="5"/>
  <c r="E44" i="5"/>
  <c r="E51" i="5"/>
  <c r="E41" i="5"/>
  <c r="E45" i="5"/>
  <c r="E54" i="5"/>
  <c r="E38" i="5"/>
  <c r="E40" i="5"/>
  <c r="E47" i="5"/>
  <c r="E37" i="5"/>
  <c r="E36" i="5"/>
  <c r="I37" i="5"/>
  <c r="I55" i="5"/>
  <c r="I36" i="5"/>
  <c r="P51" i="5"/>
  <c r="P43" i="5"/>
  <c r="P53" i="5"/>
  <c r="P45" i="5"/>
  <c r="P37" i="5"/>
  <c r="P52" i="5"/>
  <c r="P44" i="5"/>
  <c r="P36" i="5"/>
  <c r="D46" i="5"/>
  <c r="P42" i="5"/>
  <c r="D51" i="5"/>
  <c r="D43" i="5"/>
  <c r="D53" i="5"/>
  <c r="D45" i="5"/>
  <c r="D37" i="5"/>
  <c r="D52" i="5"/>
  <c r="D44" i="5"/>
  <c r="D36" i="5"/>
  <c r="D42" i="5"/>
  <c r="P54" i="5"/>
  <c r="P38" i="5"/>
  <c r="D55" i="5"/>
  <c r="D47" i="5"/>
  <c r="D41" i="5"/>
  <c r="P55" i="5"/>
  <c r="P47" i="5"/>
  <c r="P39" i="5"/>
  <c r="P49" i="5"/>
  <c r="P41" i="5"/>
  <c r="P48" i="5"/>
  <c r="P40" i="5"/>
  <c r="D54" i="5"/>
  <c r="D38" i="5"/>
  <c r="P50" i="5"/>
  <c r="D39" i="5"/>
  <c r="D49" i="5"/>
  <c r="D40" i="5"/>
  <c r="P46" i="5"/>
  <c r="D48" i="5"/>
  <c r="D50" i="5"/>
  <c r="H51" i="5"/>
  <c r="H53" i="5"/>
  <c r="H37" i="5"/>
  <c r="H44" i="5"/>
  <c r="H38" i="5"/>
  <c r="H47" i="5"/>
  <c r="H49" i="5"/>
  <c r="H40" i="5"/>
  <c r="H43" i="5"/>
  <c r="H45" i="5"/>
  <c r="H52" i="5"/>
  <c r="H36" i="5"/>
  <c r="H46" i="5"/>
  <c r="H54" i="5"/>
  <c r="H55" i="5"/>
  <c r="H39" i="5"/>
  <c r="H41" i="5"/>
  <c r="H48" i="5"/>
  <c r="H42" i="5"/>
  <c r="H50" i="5"/>
  <c r="G40" i="5"/>
  <c r="G42" i="5"/>
  <c r="G49" i="5"/>
  <c r="G47" i="5"/>
  <c r="G52" i="5"/>
  <c r="G54" i="5"/>
  <c r="G38" i="5"/>
  <c r="G45" i="5"/>
  <c r="G43" i="5"/>
  <c r="G48" i="5"/>
  <c r="G50" i="5"/>
  <c r="G41" i="5"/>
  <c r="G55" i="5"/>
  <c r="G39" i="5"/>
  <c r="G44" i="5"/>
  <c r="G46" i="5"/>
  <c r="G53" i="5"/>
  <c r="G37" i="5"/>
  <c r="G51" i="5"/>
  <c r="G36" i="5"/>
  <c r="F41" i="5"/>
  <c r="F43" i="5"/>
  <c r="F50" i="5"/>
  <c r="F37" i="5"/>
  <c r="F52" i="5"/>
  <c r="F36" i="5"/>
  <c r="F53" i="5"/>
  <c r="F55" i="5"/>
  <c r="F39" i="5"/>
  <c r="F46" i="5"/>
  <c r="F48" i="5"/>
  <c r="F49" i="5"/>
  <c r="F51" i="5"/>
  <c r="F42" i="5"/>
  <c r="F44" i="5"/>
  <c r="F45" i="5"/>
  <c r="F47" i="5"/>
  <c r="F54" i="5"/>
  <c r="F38" i="5"/>
  <c r="F40" i="5"/>
  <c r="I53" i="5"/>
  <c r="I54" i="5"/>
  <c r="I38" i="5"/>
  <c r="I40" i="5"/>
  <c r="I47" i="5"/>
  <c r="J41" i="5"/>
  <c r="J43" i="5"/>
  <c r="J50" i="5"/>
  <c r="J44" i="5"/>
  <c r="J37" i="5"/>
  <c r="J53" i="5"/>
  <c r="J55" i="5"/>
  <c r="J39" i="5"/>
  <c r="J46" i="5"/>
  <c r="J40" i="5"/>
  <c r="J36" i="5"/>
  <c r="J49" i="5"/>
  <c r="J51" i="5"/>
  <c r="J42" i="5"/>
  <c r="J52" i="5"/>
  <c r="J45" i="5"/>
  <c r="J47" i="5"/>
  <c r="J54" i="5"/>
  <c r="J38" i="5"/>
  <c r="J48" i="5"/>
  <c r="I49" i="5"/>
  <c r="I39" i="5"/>
  <c r="I42" i="5"/>
  <c r="I41" i="5"/>
  <c r="I52" i="5"/>
  <c r="I46" i="5"/>
  <c r="I45" i="5"/>
  <c r="I44" i="5"/>
  <c r="Q11" i="5"/>
  <c r="P55" i="3"/>
  <c r="P39" i="3"/>
  <c r="P42" i="3"/>
  <c r="P45" i="3"/>
  <c r="P48" i="3"/>
  <c r="P51" i="3"/>
  <c r="P54" i="3"/>
  <c r="P38" i="3"/>
  <c r="P41" i="3"/>
  <c r="P44" i="3"/>
  <c r="P47" i="3"/>
  <c r="P50" i="3"/>
  <c r="P53" i="3"/>
  <c r="P37" i="3"/>
  <c r="P40" i="3"/>
  <c r="P43" i="3"/>
  <c r="P46" i="3"/>
  <c r="P49" i="3"/>
  <c r="P52" i="3"/>
  <c r="P36" i="3"/>
  <c r="J55" i="3"/>
  <c r="J39" i="3"/>
  <c r="J42" i="3"/>
  <c r="J40" i="3"/>
  <c r="J41" i="3"/>
  <c r="J51" i="3"/>
  <c r="J54" i="3"/>
  <c r="J38" i="3"/>
  <c r="J53" i="3"/>
  <c r="J37" i="3"/>
  <c r="J47" i="3"/>
  <c r="J50" i="3"/>
  <c r="J52" i="3"/>
  <c r="J49" i="3"/>
  <c r="J44" i="3"/>
  <c r="J43" i="3"/>
  <c r="J46" i="3"/>
  <c r="J48" i="3"/>
  <c r="J45" i="3"/>
  <c r="J36" i="3"/>
  <c r="I55" i="3"/>
  <c r="I39" i="3"/>
  <c r="I42" i="3"/>
  <c r="I45" i="3"/>
  <c r="I48" i="3"/>
  <c r="I51" i="3"/>
  <c r="I54" i="3"/>
  <c r="I38" i="3"/>
  <c r="I41" i="3"/>
  <c r="I44" i="3"/>
  <c r="I47" i="3"/>
  <c r="I50" i="3"/>
  <c r="I53" i="3"/>
  <c r="I37" i="3"/>
  <c r="I40" i="3"/>
  <c r="I43" i="3"/>
  <c r="I46" i="3"/>
  <c r="I49" i="3"/>
  <c r="I52" i="3"/>
  <c r="I36" i="3"/>
  <c r="H55" i="3"/>
  <c r="H39" i="3"/>
  <c r="H42" i="3"/>
  <c r="H45" i="3"/>
  <c r="H48" i="3"/>
  <c r="H51" i="3"/>
  <c r="H54" i="3"/>
  <c r="H38" i="3"/>
  <c r="H41" i="3"/>
  <c r="H44" i="3"/>
  <c r="H47" i="3"/>
  <c r="H50" i="3"/>
  <c r="H53" i="3"/>
  <c r="H37" i="3"/>
  <c r="H40" i="3"/>
  <c r="H43" i="3"/>
  <c r="H46" i="3"/>
  <c r="H49" i="3"/>
  <c r="H52" i="3"/>
  <c r="H36" i="3"/>
  <c r="G55" i="3"/>
  <c r="G39" i="3"/>
  <c r="G42" i="3"/>
  <c r="G45" i="3"/>
  <c r="G48" i="3"/>
  <c r="G51" i="3"/>
  <c r="G54" i="3"/>
  <c r="G38" i="3"/>
  <c r="G41" i="3"/>
  <c r="G44" i="3"/>
  <c r="G47" i="3"/>
  <c r="G50" i="3"/>
  <c r="G53" i="3"/>
  <c r="G37" i="3"/>
  <c r="G40" i="3"/>
  <c r="G43" i="3"/>
  <c r="G46" i="3"/>
  <c r="G49" i="3"/>
  <c r="G52" i="3"/>
  <c r="G36" i="3"/>
  <c r="F55" i="3"/>
  <c r="F39" i="3"/>
  <c r="F42" i="3"/>
  <c r="F45" i="3"/>
  <c r="F48" i="3"/>
  <c r="F43" i="3"/>
  <c r="F52" i="3"/>
  <c r="F51" i="3"/>
  <c r="F54" i="3"/>
  <c r="F38" i="3"/>
  <c r="F41" i="3"/>
  <c r="F44" i="3"/>
  <c r="F49" i="3"/>
  <c r="F47" i="3"/>
  <c r="F50" i="3"/>
  <c r="F53" i="3"/>
  <c r="F37" i="3"/>
  <c r="F40" i="3"/>
  <c r="F46" i="3"/>
  <c r="F36" i="3"/>
  <c r="E55" i="3"/>
  <c r="E39" i="3"/>
  <c r="E42" i="3"/>
  <c r="E45" i="3"/>
  <c r="E48" i="3"/>
  <c r="E51" i="3"/>
  <c r="E54" i="3"/>
  <c r="E38" i="3"/>
  <c r="E41" i="3"/>
  <c r="E44" i="3"/>
  <c r="E47" i="3"/>
  <c r="E50" i="3"/>
  <c r="E53" i="3"/>
  <c r="E37" i="3"/>
  <c r="E40" i="3"/>
  <c r="E43" i="3"/>
  <c r="E46" i="3"/>
  <c r="E49" i="3"/>
  <c r="E52" i="3"/>
  <c r="E36" i="3"/>
  <c r="D36" i="3"/>
  <c r="D45" i="3"/>
  <c r="D48" i="3"/>
  <c r="D50" i="3"/>
  <c r="D47" i="3"/>
  <c r="D40" i="3"/>
  <c r="D49" i="3"/>
  <c r="D38" i="3"/>
  <c r="D52" i="3"/>
  <c r="D51" i="3"/>
  <c r="D37" i="3"/>
  <c r="D53" i="3"/>
  <c r="D42" i="3"/>
  <c r="D39" i="3"/>
  <c r="D55" i="3"/>
  <c r="D41" i="3"/>
  <c r="D54" i="3"/>
  <c r="D46" i="3"/>
  <c r="D43" i="3"/>
  <c r="D44" i="3"/>
  <c r="O11" i="3"/>
  <c r="N289" i="1"/>
  <c r="N345" i="1"/>
  <c r="N341" i="1"/>
  <c r="N337" i="1"/>
  <c r="N279" i="1"/>
  <c r="N282" i="1"/>
  <c r="N208" i="1"/>
  <c r="N192" i="1"/>
  <c r="N250" i="1"/>
  <c r="N324" i="1"/>
  <c r="N217" i="1"/>
  <c r="N348" i="1"/>
  <c r="N331" i="1"/>
  <c r="N319" i="1"/>
  <c r="N266" i="1"/>
  <c r="N315" i="1"/>
  <c r="N258" i="1"/>
  <c r="N212" i="1"/>
  <c r="N196" i="1"/>
  <c r="N261" i="1"/>
  <c r="N235" i="1"/>
  <c r="N244" i="1"/>
  <c r="N242" i="1"/>
  <c r="N222" i="1"/>
  <c r="N214" i="1"/>
  <c r="N327" i="1"/>
  <c r="N311" i="1"/>
  <c r="N334" i="1"/>
  <c r="N323" i="1"/>
  <c r="N290" i="1"/>
  <c r="N314" i="1"/>
  <c r="N298" i="1"/>
  <c r="N200" i="1"/>
  <c r="N287" i="1"/>
  <c r="N254" i="1"/>
  <c r="N243" i="1"/>
  <c r="N303" i="1"/>
  <c r="N239" i="1"/>
  <c r="N230" i="1"/>
  <c r="N207" i="1"/>
  <c r="N199" i="1"/>
  <c r="N191" i="1"/>
  <c r="N182" i="1"/>
  <c r="N184" i="1"/>
  <c r="N347" i="1"/>
  <c r="N330" i="1"/>
  <c r="N326" i="1"/>
  <c r="N318" i="1"/>
  <c r="N294" i="1"/>
  <c r="N302" i="1"/>
  <c r="N286" i="1"/>
  <c r="N274" i="1"/>
  <c r="N204" i="1"/>
  <c r="N188" i="1"/>
  <c r="N219" i="1"/>
  <c r="N270" i="1"/>
  <c r="N255" i="1"/>
  <c r="N241" i="1"/>
  <c r="N277" i="1"/>
  <c r="N251" i="1"/>
  <c r="N234" i="1"/>
  <c r="N231" i="1"/>
  <c r="N190" i="1"/>
  <c r="N185" i="1"/>
  <c r="N174" i="1"/>
  <c r="N178" i="1"/>
  <c r="N150" i="1"/>
  <c r="N181" i="1"/>
  <c r="N154" i="1"/>
  <c r="N180" i="1"/>
  <c r="N176" i="1"/>
  <c r="N169" i="1"/>
  <c r="N165" i="1"/>
  <c r="N158" i="1"/>
  <c r="N173" i="1"/>
  <c r="N153" i="1"/>
  <c r="N179" i="1"/>
  <c r="N162" i="1"/>
  <c r="N152" i="1"/>
  <c r="N151" i="1"/>
  <c r="N125" i="1"/>
  <c r="N129" i="1"/>
  <c r="N128" i="1"/>
  <c r="N120" i="1"/>
  <c r="N121" i="1"/>
  <c r="N118" i="1"/>
  <c r="N87" i="1"/>
  <c r="N109" i="1"/>
  <c r="N93" i="1"/>
  <c r="N56" i="1"/>
  <c r="N114" i="1"/>
  <c r="N111" i="1"/>
  <c r="N95" i="1"/>
  <c r="N101" i="1"/>
  <c r="N110" i="1"/>
  <c r="N99" i="1"/>
  <c r="N57" i="1"/>
  <c r="N64" i="1"/>
  <c r="N66" i="1"/>
  <c r="N58" i="1"/>
  <c r="N62" i="1"/>
  <c r="N85" i="1"/>
  <c r="N81" i="1"/>
  <c r="N77" i="1"/>
  <c r="N73" i="1"/>
  <c r="L12" i="1" l="1"/>
  <c r="L16" i="1"/>
  <c r="L11" i="1"/>
  <c r="L15" i="1"/>
  <c r="L20" i="1"/>
  <c r="L24" i="1"/>
  <c r="L28" i="1"/>
  <c r="L32" i="1"/>
  <c r="L36" i="1"/>
  <c r="L40" i="1"/>
  <c r="L44" i="1"/>
  <c r="L48" i="1"/>
  <c r="L52" i="1"/>
  <c r="N52" i="1" s="1"/>
  <c r="L13" i="1"/>
  <c r="L19" i="1"/>
  <c r="L23" i="1"/>
  <c r="L27" i="1"/>
  <c r="L31" i="1"/>
  <c r="L35" i="1"/>
  <c r="L39" i="1"/>
  <c r="L17" i="1"/>
  <c r="L18" i="1"/>
  <c r="L33" i="1"/>
  <c r="L34" i="1"/>
  <c r="L43" i="1"/>
  <c r="L47" i="1"/>
  <c r="L51" i="1"/>
  <c r="L21" i="1"/>
  <c r="L22" i="1"/>
  <c r="L37" i="1"/>
  <c r="L38" i="1"/>
  <c r="L45" i="1"/>
  <c r="N45" i="1" s="1"/>
  <c r="L49" i="1"/>
  <c r="L53" i="1"/>
  <c r="L25" i="1"/>
  <c r="L26" i="1"/>
  <c r="L41" i="1"/>
  <c r="L42" i="1"/>
  <c r="L46" i="1"/>
  <c r="L50" i="1"/>
  <c r="L30" i="1"/>
  <c r="L14" i="1"/>
  <c r="L29" i="1"/>
  <c r="N30" i="1" l="1"/>
  <c r="N50" i="1"/>
  <c r="N34" i="1"/>
  <c r="N48" i="1"/>
  <c r="N51" i="1"/>
  <c r="N19" i="1"/>
  <c r="N11" i="1"/>
  <c r="N47" i="1"/>
  <c r="N14" i="1"/>
  <c r="N25" i="1"/>
  <c r="N31" i="1"/>
  <c r="N17" i="1"/>
  <c r="N15" i="1"/>
  <c r="N46" i="1"/>
  <c r="N44" i="1"/>
  <c r="N23" i="1"/>
  <c r="N18" i="1"/>
  <c r="N43" i="1"/>
  <c r="N39" i="1"/>
  <c r="N33" i="1"/>
  <c r="N53" i="1"/>
  <c r="N13" i="1"/>
  <c r="N21" i="1"/>
  <c r="N32" i="1"/>
  <c r="N26" i="1"/>
  <c r="N49" i="1"/>
  <c r="N35" i="1"/>
  <c r="N28" i="1"/>
  <c r="N42" i="1"/>
  <c r="N24" i="1"/>
  <c r="N27" i="1"/>
  <c r="N36" i="1"/>
  <c r="N20" i="1"/>
  <c r="N37" i="1"/>
  <c r="N16" i="1"/>
  <c r="N38" i="1"/>
  <c r="N29" i="1"/>
  <c r="N41" i="1"/>
  <c r="N22" i="1"/>
  <c r="N12" i="1"/>
  <c r="N40" i="1"/>
  <c r="J64" i="6" l="1"/>
  <c r="J73" i="8"/>
  <c r="J62" i="6"/>
  <c r="J71" i="8"/>
  <c r="J69" i="6"/>
  <c r="J77" i="6"/>
  <c r="J46" i="8"/>
  <c r="J38" i="8"/>
  <c r="J52" i="8"/>
  <c r="J45" i="8"/>
  <c r="J56" i="8"/>
  <c r="J68" i="8"/>
  <c r="J81" i="8"/>
  <c r="J65" i="8"/>
  <c r="J76" i="6"/>
  <c r="J37" i="8"/>
  <c r="J80" i="6"/>
  <c r="J64" i="8"/>
  <c r="J63" i="6"/>
  <c r="J70" i="8"/>
  <c r="J81" i="6"/>
  <c r="J77" i="8"/>
  <c r="J42" i="8"/>
  <c r="J49" i="8"/>
  <c r="J53" i="8"/>
  <c r="J67" i="6"/>
  <c r="J73" i="6"/>
  <c r="J78" i="8"/>
  <c r="J66" i="8"/>
  <c r="J44" i="8"/>
  <c r="J39" i="8"/>
  <c r="J47" i="8"/>
  <c r="J79" i="8"/>
  <c r="K11" i="8"/>
  <c r="K12" i="8" s="1"/>
  <c r="J76" i="8"/>
  <c r="J43" i="8"/>
  <c r="J54" i="8"/>
  <c r="J50" i="8"/>
  <c r="J75" i="8"/>
  <c r="J72" i="6"/>
  <c r="J70" i="6"/>
  <c r="J65" i="6"/>
  <c r="J74" i="6"/>
  <c r="J68" i="6"/>
  <c r="J67" i="8"/>
  <c r="J82" i="8"/>
  <c r="J48" i="8"/>
  <c r="J40" i="8"/>
  <c r="J41" i="8"/>
  <c r="J74" i="8"/>
  <c r="J66" i="6"/>
  <c r="J69" i="8"/>
  <c r="J79" i="6"/>
  <c r="J75" i="6"/>
  <c r="J51" i="8"/>
  <c r="J55" i="8"/>
  <c r="J78" i="6"/>
  <c r="J80" i="8"/>
  <c r="J63" i="8"/>
  <c r="J72" i="8"/>
  <c r="J71" i="6"/>
  <c r="E77" i="6"/>
  <c r="E69" i="6"/>
  <c r="E70" i="8"/>
  <c r="E64" i="8"/>
  <c r="E56" i="8"/>
  <c r="E46" i="8"/>
  <c r="E78" i="8"/>
  <c r="E63" i="8"/>
  <c r="E81" i="6"/>
  <c r="E64" i="6"/>
  <c r="E72" i="6"/>
  <c r="E80" i="6"/>
  <c r="E62" i="6"/>
  <c r="E70" i="6"/>
  <c r="E80" i="8"/>
  <c r="E74" i="8"/>
  <c r="E66" i="8"/>
  <c r="E79" i="8"/>
  <c r="E55" i="8"/>
  <c r="E45" i="8"/>
  <c r="E52" i="8"/>
  <c r="E75" i="6"/>
  <c r="E68" i="6"/>
  <c r="E72" i="8"/>
  <c r="E82" i="8"/>
  <c r="E65" i="8"/>
  <c r="E73" i="8"/>
  <c r="E69" i="8"/>
  <c r="E76" i="8"/>
  <c r="E44" i="8"/>
  <c r="E38" i="8"/>
  <c r="E47" i="8"/>
  <c r="E75" i="8"/>
  <c r="E68" i="8"/>
  <c r="E40" i="8"/>
  <c r="E43" i="8"/>
  <c r="E42" i="8"/>
  <c r="E49" i="8"/>
  <c r="F11" i="8"/>
  <c r="F12" i="8" s="1"/>
  <c r="E73" i="6"/>
  <c r="E66" i="6"/>
  <c r="E77" i="8"/>
  <c r="E39" i="8"/>
  <c r="E41" i="8"/>
  <c r="E76" i="6"/>
  <c r="E67" i="6"/>
  <c r="E71" i="8"/>
  <c r="E71" i="6"/>
  <c r="E81" i="8"/>
  <c r="E53" i="8"/>
  <c r="E51" i="8"/>
  <c r="E79" i="6"/>
  <c r="E37" i="8"/>
  <c r="E54" i="8"/>
  <c r="E74" i="6"/>
  <c r="E65" i="6"/>
  <c r="E78" i="6"/>
  <c r="E67" i="8"/>
  <c r="E63" i="6"/>
  <c r="E50" i="8"/>
  <c r="E48" i="8"/>
  <c r="H81" i="8"/>
  <c r="H71" i="8"/>
  <c r="H69" i="6"/>
  <c r="H69" i="8"/>
  <c r="H76" i="8"/>
  <c r="H52" i="8"/>
  <c r="H38" i="8"/>
  <c r="H82" i="8"/>
  <c r="H67" i="8"/>
  <c r="H76" i="6"/>
  <c r="H80" i="6"/>
  <c r="H68" i="8"/>
  <c r="H70" i="8"/>
  <c r="H43" i="8"/>
  <c r="H47" i="8"/>
  <c r="H42" i="8"/>
  <c r="H39" i="8"/>
  <c r="H65" i="8"/>
  <c r="H67" i="6"/>
  <c r="H62" i="6"/>
  <c r="H71" i="6"/>
  <c r="H41" i="8"/>
  <c r="H51" i="8"/>
  <c r="H79" i="8"/>
  <c r="H68" i="6"/>
  <c r="H81" i="6"/>
  <c r="H74" i="6"/>
  <c r="H48" i="8"/>
  <c r="H40" i="8"/>
  <c r="H53" i="8"/>
  <c r="H46" i="8"/>
  <c r="H75" i="8"/>
  <c r="I11" i="8"/>
  <c r="I12" i="8" s="1"/>
  <c r="H72" i="6"/>
  <c r="H73" i="6"/>
  <c r="H72" i="8"/>
  <c r="H79" i="6"/>
  <c r="H77" i="6"/>
  <c r="H77" i="8"/>
  <c r="H55" i="8"/>
  <c r="H45" i="8"/>
  <c r="H54" i="8"/>
  <c r="H73" i="8"/>
  <c r="H63" i="8"/>
  <c r="H66" i="6"/>
  <c r="H75" i="6"/>
  <c r="H74" i="8"/>
  <c r="H44" i="8"/>
  <c r="H50" i="8"/>
  <c r="H56" i="8"/>
  <c r="H37" i="8"/>
  <c r="H78" i="8"/>
  <c r="H80" i="8"/>
  <c r="H64" i="8"/>
  <c r="H63" i="6"/>
  <c r="H66" i="8"/>
  <c r="H49" i="8"/>
  <c r="H78" i="6"/>
  <c r="H64" i="6"/>
  <c r="H70" i="6"/>
  <c r="H65" i="6"/>
  <c r="G79" i="8"/>
  <c r="G76" i="6"/>
  <c r="G77" i="6"/>
  <c r="G67" i="8"/>
  <c r="G65" i="6"/>
  <c r="G76" i="8"/>
  <c r="G70" i="8"/>
  <c r="G46" i="8"/>
  <c r="G49" i="8"/>
  <c r="G45" i="8"/>
  <c r="G52" i="8"/>
  <c r="G73" i="6"/>
  <c r="G65" i="8"/>
  <c r="G72" i="8"/>
  <c r="G51" i="8"/>
  <c r="G54" i="8"/>
  <c r="G63" i="8"/>
  <c r="G75" i="6"/>
  <c r="G64" i="8"/>
  <c r="G78" i="8"/>
  <c r="G82" i="8"/>
  <c r="G41" i="8"/>
  <c r="G68" i="6"/>
  <c r="G77" i="8"/>
  <c r="G74" i="8"/>
  <c r="G71" i="6"/>
  <c r="G79" i="6"/>
  <c r="G40" i="8"/>
  <c r="G55" i="8"/>
  <c r="G38" i="8"/>
  <c r="G37" i="8"/>
  <c r="G80" i="6"/>
  <c r="H11" i="8"/>
  <c r="H12" i="8" s="1"/>
  <c r="G72" i="6"/>
  <c r="G62" i="6"/>
  <c r="G70" i="6"/>
  <c r="G66" i="8"/>
  <c r="G80" i="8"/>
  <c r="G69" i="8"/>
  <c r="G56" i="8"/>
  <c r="G50" i="8"/>
  <c r="G47" i="8"/>
  <c r="G39" i="8"/>
  <c r="G81" i="6"/>
  <c r="G66" i="6"/>
  <c r="G71" i="8"/>
  <c r="G63" i="6"/>
  <c r="G44" i="8"/>
  <c r="G42" i="8"/>
  <c r="G43" i="8"/>
  <c r="G81" i="8"/>
  <c r="G48" i="8"/>
  <c r="G53" i="8"/>
  <c r="G74" i="6"/>
  <c r="G75" i="8"/>
  <c r="G69" i="6"/>
  <c r="G73" i="8"/>
  <c r="G78" i="6"/>
  <c r="G64" i="6"/>
  <c r="G67" i="6"/>
  <c r="G68" i="8"/>
  <c r="J11" i="8"/>
  <c r="J12" i="8" s="1"/>
  <c r="I69" i="6"/>
  <c r="I64" i="6"/>
  <c r="I62" i="6"/>
  <c r="I73" i="6"/>
  <c r="I68" i="8"/>
  <c r="I81" i="8"/>
  <c r="I77" i="6"/>
  <c r="I80" i="8"/>
  <c r="I45" i="8"/>
  <c r="I49" i="8"/>
  <c r="I38" i="8"/>
  <c r="I77" i="8"/>
  <c r="I74" i="6"/>
  <c r="I75" i="6"/>
  <c r="I79" i="6"/>
  <c r="I67" i="8"/>
  <c r="I65" i="8"/>
  <c r="I64" i="8"/>
  <c r="I78" i="6"/>
  <c r="I39" i="8"/>
  <c r="I48" i="8"/>
  <c r="I40" i="8"/>
  <c r="I41" i="8"/>
  <c r="I67" i="6"/>
  <c r="I78" i="8"/>
  <c r="I63" i="8"/>
  <c r="I79" i="8"/>
  <c r="I51" i="8"/>
  <c r="I53" i="8"/>
  <c r="I80" i="6"/>
  <c r="I65" i="6"/>
  <c r="I73" i="8"/>
  <c r="I55" i="8"/>
  <c r="I44" i="8"/>
  <c r="I47" i="8"/>
  <c r="I68" i="6"/>
  <c r="I76" i="6"/>
  <c r="I75" i="8"/>
  <c r="I69" i="8"/>
  <c r="I70" i="8"/>
  <c r="I76" i="8"/>
  <c r="I43" i="8"/>
  <c r="I42" i="8"/>
  <c r="I37" i="8"/>
  <c r="I72" i="6"/>
  <c r="I70" i="6"/>
  <c r="I81" i="6"/>
  <c r="I66" i="6"/>
  <c r="I82" i="8"/>
  <c r="I72" i="8"/>
  <c r="I71" i="6"/>
  <c r="I74" i="8"/>
  <c r="I46" i="8"/>
  <c r="I54" i="8"/>
  <c r="I63" i="6"/>
  <c r="I66" i="8"/>
  <c r="I50" i="8"/>
  <c r="I52" i="8"/>
  <c r="I56" i="8"/>
  <c r="I71" i="8"/>
  <c r="D77" i="6"/>
  <c r="P76" i="6"/>
  <c r="P77" i="6"/>
  <c r="D67" i="8"/>
  <c r="D66" i="8"/>
  <c r="D39" i="8"/>
  <c r="D44" i="8"/>
  <c r="P44" i="8" s="1"/>
  <c r="D79" i="6"/>
  <c r="D76" i="6"/>
  <c r="D68" i="6"/>
  <c r="P67" i="6"/>
  <c r="D74" i="8"/>
  <c r="D65" i="8"/>
  <c r="P79" i="6"/>
  <c r="P75" i="6"/>
  <c r="D76" i="8"/>
  <c r="D51" i="8"/>
  <c r="D38" i="8"/>
  <c r="D80" i="8"/>
  <c r="D62" i="6"/>
  <c r="P68" i="6"/>
  <c r="D64" i="6"/>
  <c r="D66" i="6"/>
  <c r="P65" i="6"/>
  <c r="D74" i="6"/>
  <c r="P63" i="6"/>
  <c r="P71" i="6"/>
  <c r="D68" i="8"/>
  <c r="D55" i="8"/>
  <c r="D56" i="8"/>
  <c r="D46" i="8"/>
  <c r="P46" i="8" s="1"/>
  <c r="D47" i="8"/>
  <c r="P73" i="6"/>
  <c r="P72" i="6"/>
  <c r="D71" i="8"/>
  <c r="D82" i="8"/>
  <c r="D43" i="8"/>
  <c r="D37" i="8"/>
  <c r="D54" i="8"/>
  <c r="P54" i="8" s="1"/>
  <c r="D52" i="8"/>
  <c r="D41" i="8"/>
  <c r="P41" i="8" s="1"/>
  <c r="D73" i="8"/>
  <c r="D64" i="8"/>
  <c r="P66" i="6"/>
  <c r="D73" i="6"/>
  <c r="D81" i="6"/>
  <c r="D77" i="8"/>
  <c r="P77" i="8" s="1"/>
  <c r="D81" i="8"/>
  <c r="D70" i="8"/>
  <c r="D69" i="8"/>
  <c r="D49" i="8"/>
  <c r="P74" i="6"/>
  <c r="P81" i="6"/>
  <c r="D75" i="6"/>
  <c r="D63" i="8"/>
  <c r="P63" i="8" s="1"/>
  <c r="D40" i="8"/>
  <c r="D50" i="8"/>
  <c r="D42" i="8"/>
  <c r="E11" i="8"/>
  <c r="D80" i="6"/>
  <c r="P80" i="6"/>
  <c r="P64" i="6"/>
  <c r="D72" i="6"/>
  <c r="D69" i="6"/>
  <c r="D67" i="6"/>
  <c r="D79" i="8"/>
  <c r="D78" i="6"/>
  <c r="D63" i="6"/>
  <c r="D75" i="8"/>
  <c r="P75" i="8" s="1"/>
  <c r="D53" i="8"/>
  <c r="P53" i="8" s="1"/>
  <c r="D48" i="8"/>
  <c r="D45" i="8"/>
  <c r="D72" i="8"/>
  <c r="D70" i="6"/>
  <c r="P69" i="6"/>
  <c r="D65" i="6"/>
  <c r="P78" i="6"/>
  <c r="P62" i="6"/>
  <c r="P70" i="6"/>
  <c r="D78" i="8"/>
  <c r="P78" i="8" s="1"/>
  <c r="D71" i="6"/>
  <c r="F72" i="8"/>
  <c r="F70" i="6"/>
  <c r="G11" i="8"/>
  <c r="G12" i="8" s="1"/>
  <c r="F78" i="8"/>
  <c r="F40" i="8"/>
  <c r="F48" i="8"/>
  <c r="F53" i="8"/>
  <c r="F52" i="8"/>
  <c r="F65" i="8"/>
  <c r="F68" i="8"/>
  <c r="F63" i="6"/>
  <c r="F81" i="6"/>
  <c r="F47" i="8"/>
  <c r="F68" i="6"/>
  <c r="F63" i="8"/>
  <c r="F71" i="6"/>
  <c r="F82" i="8"/>
  <c r="F70" i="8"/>
  <c r="F41" i="8"/>
  <c r="F38" i="8"/>
  <c r="F39" i="8"/>
  <c r="F73" i="6"/>
  <c r="F80" i="8"/>
  <c r="F74" i="6"/>
  <c r="F67" i="6"/>
  <c r="F64" i="6"/>
  <c r="F79" i="6"/>
  <c r="F77" i="6"/>
  <c r="F56" i="8"/>
  <c r="F37" i="8"/>
  <c r="F54" i="8"/>
  <c r="F51" i="8"/>
  <c r="F42" i="8"/>
  <c r="F76" i="6"/>
  <c r="F66" i="6"/>
  <c r="F62" i="6"/>
  <c r="F78" i="6"/>
  <c r="F72" i="6"/>
  <c r="F79" i="8"/>
  <c r="F77" i="8"/>
  <c r="F55" i="8"/>
  <c r="F71" i="8"/>
  <c r="F75" i="6"/>
  <c r="F81" i="8"/>
  <c r="F73" i="8"/>
  <c r="F76" i="8"/>
  <c r="F45" i="8"/>
  <c r="F44" i="8"/>
  <c r="F43" i="8"/>
  <c r="F50" i="8"/>
  <c r="F75" i="8"/>
  <c r="F80" i="6"/>
  <c r="F67" i="8"/>
  <c r="F74" i="8"/>
  <c r="F66" i="8"/>
  <c r="F69" i="8"/>
  <c r="F46" i="8"/>
  <c r="F49" i="8"/>
  <c r="F69" i="6"/>
  <c r="F64" i="8"/>
  <c r="F65" i="6"/>
  <c r="D36" i="6"/>
  <c r="P44" i="6"/>
  <c r="P37" i="6"/>
  <c r="P53" i="6"/>
  <c r="P46" i="6"/>
  <c r="H55" i="6"/>
  <c r="H51" i="6"/>
  <c r="H47" i="6"/>
  <c r="H43" i="6"/>
  <c r="H39" i="6"/>
  <c r="H54" i="6"/>
  <c r="H50" i="6"/>
  <c r="H46" i="6"/>
  <c r="H42" i="6"/>
  <c r="H38" i="6"/>
  <c r="H53" i="6"/>
  <c r="H49" i="6"/>
  <c r="H45" i="6"/>
  <c r="H41" i="6"/>
  <c r="H37" i="6"/>
  <c r="H52" i="6"/>
  <c r="H48" i="6"/>
  <c r="H44" i="6"/>
  <c r="H40" i="6"/>
  <c r="H36" i="6"/>
  <c r="I10" i="6"/>
  <c r="I9" i="6"/>
  <c r="J53" i="6"/>
  <c r="J49" i="6"/>
  <c r="J45" i="6"/>
  <c r="J41" i="6"/>
  <c r="J52" i="6"/>
  <c r="J48" i="6"/>
  <c r="J44" i="6"/>
  <c r="J40" i="6"/>
  <c r="J36" i="6"/>
  <c r="K10" i="6"/>
  <c r="J55" i="6"/>
  <c r="J51" i="6"/>
  <c r="J47" i="6"/>
  <c r="J43" i="6"/>
  <c r="J39" i="6"/>
  <c r="J54" i="6"/>
  <c r="J50" i="6"/>
  <c r="J46" i="6"/>
  <c r="J42" i="6"/>
  <c r="J38" i="6"/>
  <c r="K9" i="6"/>
  <c r="J37" i="6"/>
  <c r="D40" i="6"/>
  <c r="D41" i="6"/>
  <c r="D49" i="6"/>
  <c r="D42" i="6"/>
  <c r="D50" i="6"/>
  <c r="D43" i="6"/>
  <c r="D51" i="6"/>
  <c r="I43" i="6"/>
  <c r="I40" i="6"/>
  <c r="I49" i="6"/>
  <c r="I46" i="6"/>
  <c r="G52" i="6"/>
  <c r="G48" i="6"/>
  <c r="G44" i="6"/>
  <c r="G40" i="6"/>
  <c r="G55" i="6"/>
  <c r="G51" i="6"/>
  <c r="G47" i="6"/>
  <c r="G43" i="6"/>
  <c r="G39" i="6"/>
  <c r="G54" i="6"/>
  <c r="G50" i="6"/>
  <c r="G46" i="6"/>
  <c r="G42" i="6"/>
  <c r="G38" i="6"/>
  <c r="G53" i="6"/>
  <c r="G49" i="6"/>
  <c r="G45" i="6"/>
  <c r="G41" i="6"/>
  <c r="G37" i="6"/>
  <c r="G36" i="6"/>
  <c r="H9" i="6"/>
  <c r="H10" i="6"/>
  <c r="P36" i="6"/>
  <c r="P52" i="6"/>
  <c r="P54" i="6"/>
  <c r="E9" i="6"/>
  <c r="D48" i="6"/>
  <c r="F53" i="6"/>
  <c r="F49" i="6"/>
  <c r="F45" i="6"/>
  <c r="F41" i="6"/>
  <c r="F52" i="6"/>
  <c r="F48" i="6"/>
  <c r="F44" i="6"/>
  <c r="F40" i="6"/>
  <c r="F36" i="6"/>
  <c r="G10" i="6"/>
  <c r="F55" i="6"/>
  <c r="F51" i="6"/>
  <c r="F47" i="6"/>
  <c r="F43" i="6"/>
  <c r="F39" i="6"/>
  <c r="F54" i="6"/>
  <c r="F50" i="6"/>
  <c r="F46" i="6"/>
  <c r="F42" i="6"/>
  <c r="F38" i="6"/>
  <c r="F37" i="6"/>
  <c r="G9" i="6"/>
  <c r="E10" i="6"/>
  <c r="P40" i="6"/>
  <c r="P48" i="6"/>
  <c r="P41" i="6"/>
  <c r="P49" i="6"/>
  <c r="P42" i="6"/>
  <c r="P50" i="6"/>
  <c r="P43" i="6"/>
  <c r="P51" i="6"/>
  <c r="I47" i="6"/>
  <c r="J9" i="6"/>
  <c r="I44" i="6"/>
  <c r="I37" i="6"/>
  <c r="I53" i="6"/>
  <c r="I50" i="6"/>
  <c r="D44" i="6"/>
  <c r="D52" i="6"/>
  <c r="D37" i="6"/>
  <c r="D45" i="6"/>
  <c r="D53" i="6"/>
  <c r="D38" i="6"/>
  <c r="D46" i="6"/>
  <c r="D54" i="6"/>
  <c r="D39" i="6"/>
  <c r="D47" i="6"/>
  <c r="D55" i="6"/>
  <c r="I38" i="6"/>
  <c r="I51" i="6"/>
  <c r="J10" i="6"/>
  <c r="I48" i="6"/>
  <c r="I41" i="6"/>
  <c r="I54" i="6"/>
  <c r="E54" i="6"/>
  <c r="E50" i="6"/>
  <c r="E46" i="6"/>
  <c r="E42" i="6"/>
  <c r="E53" i="6"/>
  <c r="E49" i="6"/>
  <c r="E45" i="6"/>
  <c r="E41" i="6"/>
  <c r="E37" i="6"/>
  <c r="E52" i="6"/>
  <c r="E48" i="6"/>
  <c r="E44" i="6"/>
  <c r="E40" i="6"/>
  <c r="E36" i="6"/>
  <c r="F10" i="6"/>
  <c r="F9" i="6"/>
  <c r="E55" i="6"/>
  <c r="E51" i="6"/>
  <c r="E47" i="6"/>
  <c r="E43" i="6"/>
  <c r="E39" i="6"/>
  <c r="E38" i="6"/>
  <c r="P45" i="6"/>
  <c r="P38" i="6"/>
  <c r="P39" i="6"/>
  <c r="P47" i="6"/>
  <c r="P55" i="6"/>
  <c r="I39" i="6"/>
  <c r="I55" i="6"/>
  <c r="I36" i="6"/>
  <c r="I52" i="6"/>
  <c r="I45" i="6"/>
  <c r="I42" i="6"/>
  <c r="K10" i="3"/>
  <c r="P37" i="8" l="1"/>
  <c r="P56" i="8"/>
  <c r="P39" i="8"/>
  <c r="P48" i="8"/>
  <c r="P43" i="8"/>
  <c r="P55" i="8"/>
  <c r="P65" i="8"/>
  <c r="P66" i="8"/>
  <c r="P82" i="8"/>
  <c r="P68" i="8"/>
  <c r="P74" i="8"/>
  <c r="P67" i="8"/>
  <c r="Q11" i="8"/>
  <c r="Q12" i="8" s="1"/>
  <c r="E12" i="8"/>
  <c r="P49" i="8"/>
  <c r="P71" i="8"/>
  <c r="P80" i="8"/>
  <c r="P79" i="8"/>
  <c r="P42" i="8"/>
  <c r="P69" i="8"/>
  <c r="P73" i="8"/>
  <c r="P38" i="8"/>
  <c r="P72" i="8"/>
  <c r="P50" i="8"/>
  <c r="P70" i="8"/>
  <c r="P51" i="8"/>
  <c r="P45" i="8"/>
  <c r="P40" i="8"/>
  <c r="P81" i="8"/>
  <c r="P52" i="8"/>
  <c r="P47" i="8"/>
  <c r="P76" i="8"/>
  <c r="P64" i="8"/>
  <c r="K11" i="6"/>
  <c r="G11" i="6"/>
  <c r="F11" i="6"/>
  <c r="J11" i="6"/>
  <c r="I11" i="6"/>
  <c r="Q10" i="6"/>
  <c r="Q9" i="6"/>
  <c r="E11" i="6"/>
  <c r="H11" i="6"/>
  <c r="H10" i="3"/>
  <c r="F10" i="3"/>
  <c r="I10" i="3"/>
  <c r="G10" i="3"/>
  <c r="E10" i="3"/>
  <c r="J10" i="3"/>
  <c r="K9" i="3"/>
  <c r="K11" i="3" s="1"/>
  <c r="E9" i="3"/>
  <c r="I9" i="3"/>
  <c r="H9" i="3"/>
  <c r="F9" i="3"/>
  <c r="G9" i="3"/>
  <c r="G11" i="3" s="1"/>
  <c r="J9" i="3"/>
  <c r="J11" i="3" l="1"/>
  <c r="F11" i="3"/>
  <c r="H11" i="3"/>
  <c r="Q11" i="6"/>
  <c r="I11" i="3"/>
  <c r="Q10" i="3"/>
  <c r="Q9" i="3"/>
  <c r="E11" i="3"/>
  <c r="Q11" i="3" l="1"/>
</calcChain>
</file>

<file path=xl/sharedStrings.xml><?xml version="1.0" encoding="utf-8"?>
<sst xmlns="http://schemas.openxmlformats.org/spreadsheetml/2006/main" count="4545" uniqueCount="973">
  <si>
    <t>SODIMAC</t>
  </si>
  <si>
    <t>MAESTRO</t>
  </si>
  <si>
    <t>CONCYSA</t>
  </si>
  <si>
    <t>LIMA EIRL</t>
  </si>
  <si>
    <t>CIA S.A</t>
  </si>
  <si>
    <t>LA PODEROSA S.A</t>
  </si>
  <si>
    <t>INPACTO S.A</t>
  </si>
  <si>
    <t>MECHATRONIC</t>
  </si>
  <si>
    <t>UNION S.A</t>
  </si>
  <si>
    <t>EMPRESA DEL NORTE</t>
  </si>
  <si>
    <t>JUAN SOSA</t>
  </si>
  <si>
    <t>EL DORADO</t>
  </si>
  <si>
    <t>EMPRESA DEL SUR</t>
  </si>
  <si>
    <t>02 - BUJIAS</t>
  </si>
  <si>
    <t>06 - AMORTIGUADORES</t>
  </si>
  <si>
    <t>09 - PARTES DE MOTOR</t>
  </si>
  <si>
    <t>03 - FILTROS</t>
  </si>
  <si>
    <t>10 - PALANCAS Y CHICOTES</t>
  </si>
  <si>
    <t>14 - LUCES</t>
  </si>
  <si>
    <t>08 - ELECTRICO</t>
  </si>
  <si>
    <t>15 - MISCELANEOS</t>
  </si>
  <si>
    <t>01 - BATERIAS</t>
  </si>
  <si>
    <t>04 - FRENOS Y EMBRAGUES</t>
  </si>
  <si>
    <t>07 - PEDALES Y POSAPIES</t>
  </si>
  <si>
    <t>13 - TRACCION</t>
  </si>
  <si>
    <t>11 - LLANTAS Y HULES</t>
  </si>
  <si>
    <t>05 - COLISION</t>
  </si>
  <si>
    <t>CATEGORÍA</t>
  </si>
  <si>
    <t>Días transcurridos</t>
  </si>
  <si>
    <t>Fecha de entrega real</t>
  </si>
  <si>
    <t>Categoría</t>
  </si>
  <si>
    <t>Unidad de medida</t>
  </si>
  <si>
    <t>Producto</t>
  </si>
  <si>
    <t>Fecha</t>
  </si>
  <si>
    <t>Mar</t>
  </si>
  <si>
    <t>Feb</t>
  </si>
  <si>
    <t>Ene</t>
  </si>
  <si>
    <t>UN</t>
  </si>
  <si>
    <t>SELLO DE ACEITE,65*145*7</t>
  </si>
  <si>
    <t>CUBIERTA DECORATIVA IZQUIERDA</t>
  </si>
  <si>
    <t>LODERA</t>
  </si>
  <si>
    <t>JUNTA DE CILINDRO</t>
  </si>
  <si>
    <t>ENGRANE DE ARRANQUE</t>
  </si>
  <si>
    <t>EMPAQUE DE CARTER</t>
  </si>
  <si>
    <t>EMPAQUE DE CABEZA DE CILINDRO</t>
  </si>
  <si>
    <t>EMPAQUE CUBIERTA IZQUIERDA DE</t>
  </si>
  <si>
    <t>EMPAQUE CUBIERTA DERECHA DE CA</t>
  </si>
  <si>
    <t>CABLE DE VELOCIMETRO</t>
  </si>
  <si>
    <t>EJE DE ENGRANAJE DE TRACCION</t>
  </si>
  <si>
    <t>MANUBRIO</t>
  </si>
  <si>
    <t>CONJUNTO DE BOMBA DE ACEITE</t>
  </si>
  <si>
    <t>SALPICADERA TRAS ROJO</t>
  </si>
  <si>
    <t>RESORTE DE PANTALLA DE PARTICU</t>
  </si>
  <si>
    <t>BANDA DE TRACCIÓN</t>
  </si>
  <si>
    <t>CUENTA KILOMETROS</t>
  </si>
  <si>
    <t>EJE SECUNDARIO DE TRANSMISION(</t>
  </si>
  <si>
    <t>CUBIERTA PLASTICA</t>
  </si>
  <si>
    <t>CHICOTE DE ACELERADOR</t>
  </si>
  <si>
    <t>PALANCA DE FRENO DELANTERO</t>
  </si>
  <si>
    <t>DIRECCIONAL DELANTERA DERECHA</t>
  </si>
  <si>
    <t>DIRECCIONAL DEL IZQUIERDA</t>
  </si>
  <si>
    <t>CUBIERTA DEL IZQ. ROJO Y NEGRO</t>
  </si>
  <si>
    <t>CONJUNTO DE FARO</t>
  </si>
  <si>
    <t>TOLDO DE TECHO ROJO</t>
  </si>
  <si>
    <t>PISTON</t>
  </si>
  <si>
    <t>PASADOR DE PISTON</t>
  </si>
  <si>
    <t>RETROVISOR IZQUIERDO</t>
  </si>
  <si>
    <t>RETROVISOR DERECHO</t>
  </si>
  <si>
    <t>AMORTIGUADOR 115 (TRAS)</t>
  </si>
  <si>
    <t>VIDRIO CENTRAL TEMPLADO</t>
  </si>
  <si>
    <t>COJIN DE CODERAS</t>
  </si>
  <si>
    <t>ENGRANE DE POTENCIA FINAL</t>
  </si>
  <si>
    <t>MICA PARABRISAS DER</t>
  </si>
  <si>
    <t>JUEGO DE LLAVES</t>
  </si>
  <si>
    <t>EMPAQUETADURA DEL MULTIPLE</t>
  </si>
  <si>
    <t>VARILLA SEPARADORA</t>
  </si>
  <si>
    <t>ROLDANA DE PRESION,20*37*26(D1</t>
  </si>
  <si>
    <t>BALERO RADIAL BOLA,6001</t>
  </si>
  <si>
    <t>SENSOR DE COMBUSTIBLE</t>
  </si>
  <si>
    <t>BALATAS DEL</t>
  </si>
  <si>
    <t>AMORTIGUADOR DEL IZQUIERDO</t>
  </si>
  <si>
    <t>BUJE 12*16*12</t>
  </si>
  <si>
    <t>PUÑO DE GOMA DERCHO</t>
  </si>
  <si>
    <t>LAPABARRO INT TRASERA (LODERA)</t>
  </si>
  <si>
    <t>CUBIERTA DE COLA/ROJO/.</t>
  </si>
  <si>
    <t>CONJUNTO DE FARO FT 08</t>
  </si>
  <si>
    <t>CUBIERTA DEL DER VERDE Y NEGRO</t>
  </si>
  <si>
    <t>BASE DE MANUBRIO/HORQUILLA</t>
  </si>
  <si>
    <t>CONJUNTO DE FILTRO DE AIRE</t>
  </si>
  <si>
    <t>COVERTOR LATERAL IZQ/DER ROJO</t>
  </si>
  <si>
    <t>RETROVISOR DERECHO ROJO</t>
  </si>
  <si>
    <t>LAPABARRO DEL. PIEZA TRASERA</t>
  </si>
  <si>
    <t>CUBIERTA DERECHA ROJA</t>
  </si>
  <si>
    <t>CUBIERTA DER</t>
  </si>
  <si>
    <t>SET ANILLOS</t>
  </si>
  <si>
    <t>TORNILLO TAPON DE DRENADO</t>
  </si>
  <si>
    <t>BARRA POSAPIES FT 08</t>
  </si>
  <si>
    <t>SOPORTE DE MOTOR</t>
  </si>
  <si>
    <t>PARADOR CENTRAL</t>
  </si>
  <si>
    <t>TAPON DE INSPECCION NEGRO</t>
  </si>
  <si>
    <t>CUBIERTA IZQUIERDA DE CARTER</t>
  </si>
  <si>
    <t>CARTER IZQUIERDO NEGRO</t>
  </si>
  <si>
    <t>CUBIERTA DE CALAVER NEGRO</t>
  </si>
  <si>
    <t>RODAJE 6302ZZE</t>
  </si>
  <si>
    <t>CADENA 428H-150L</t>
  </si>
  <si>
    <t>PEDAL DE ARRANQUE</t>
  </si>
  <si>
    <t>PALANCA DERECHA DE FRENO</t>
  </si>
  <si>
    <t>POSICIONADOR FIJADOR DE TREN D</t>
  </si>
  <si>
    <t>CLAXON</t>
  </si>
  <si>
    <t>RETROVISOR IZQUIERDO AZUL</t>
  </si>
  <si>
    <t>RETROVISOR DERECHO VINO</t>
  </si>
  <si>
    <t>RETROVISOR DERECHO AZUL</t>
  </si>
  <si>
    <t>RESORTE INTERRUPTOR DE FRENO</t>
  </si>
  <si>
    <t>HUESO DE CADENA</t>
  </si>
  <si>
    <t>PEDAL DE FRENO</t>
  </si>
  <si>
    <t>MANUBRIO CROMADO</t>
  </si>
  <si>
    <t>CUBIERTA IZQ</t>
  </si>
  <si>
    <t>CUBIERTA DER ROJA</t>
  </si>
  <si>
    <t>CUBIERTA DERECHA</t>
  </si>
  <si>
    <t>BATERIA</t>
  </si>
  <si>
    <t>BARRA DE POSAPIES</t>
  </si>
  <si>
    <t>CUBIERTA IZQUIERDA ROJA</t>
  </si>
  <si>
    <t>CUBIERTA CABEZA DE CILINDRO</t>
  </si>
  <si>
    <t>CONJUNTO PEDALES Y POSPIE DER</t>
  </si>
  <si>
    <t>AMORTIGUADOR DELANTERO IZQUIERDO</t>
  </si>
  <si>
    <t>CAJA UTILITARIA</t>
  </si>
  <si>
    <t>CAJA DE VELOCIMETRO GRIS</t>
  </si>
  <si>
    <t>ELEVADOR DE PLACA</t>
  </si>
  <si>
    <t>BUJE DEL EJE DEL DISCO DE TRAC</t>
  </si>
  <si>
    <t>PIEZAS INCRUSTABLES</t>
  </si>
  <si>
    <t>FOCO FARO</t>
  </si>
  <si>
    <t>RESORTE DE CHICOTE DE FRENO</t>
  </si>
  <si>
    <t>PLACA CON NOMBRE EN CUADRO</t>
  </si>
  <si>
    <t>ABRAZADERA MULTIPLE</t>
  </si>
  <si>
    <t>PANTALLA DIFUSORA DE LUZ</t>
  </si>
  <si>
    <t>CUBIERTA CALAVERA</t>
  </si>
  <si>
    <t>O-RING 9*1.6</t>
  </si>
  <si>
    <t>BASE CALABERA TRASERA</t>
  </si>
  <si>
    <t>RETROVISOR DERECHO VERDE</t>
  </si>
  <si>
    <t>ASIENTO DE RESORTE EXTERNO DE</t>
  </si>
  <si>
    <t>PLACA DE RETORNO DE ARRANQUE</t>
  </si>
  <si>
    <t>ASIENTO</t>
  </si>
  <si>
    <t>COMPONENTE MOBIL DEL DISCO DE</t>
  </si>
  <si>
    <t>TANQUE DE COMBUSTIBLE  ROJO</t>
  </si>
  <si>
    <t>CARCASA DE FARO</t>
  </si>
  <si>
    <t>TANQUE DE COMBUSTIBLE</t>
  </si>
  <si>
    <t>PASADOR GUIA 10*20</t>
  </si>
  <si>
    <t>COMPONENTE DE CARTER IZQUIERDO</t>
  </si>
  <si>
    <t>BASE CUBIERTA DELANTERA</t>
  </si>
  <si>
    <t>CUBIERTA DERECHA DE CARTER</t>
  </si>
  <si>
    <t>CONJUNTO DE CALIPER</t>
  </si>
  <si>
    <t>PLACA SUJETADORA DE TAMBOR DE</t>
  </si>
  <si>
    <t>RELE DE DIRECCIONALES</t>
  </si>
  <si>
    <t>ARNES DE CABLES</t>
  </si>
  <si>
    <t>RESORTE DE PEDAL DE FRENO</t>
  </si>
  <si>
    <t>PLACA IZQ FIJACION TAPABARRO</t>
  </si>
  <si>
    <t>PLACA DER FIJACION TAPABARRO</t>
  </si>
  <si>
    <t>CUBIERTA IZQ DE CABEZA CILINDR</t>
  </si>
  <si>
    <t>RELE DE ENCENDIDO</t>
  </si>
  <si>
    <t>JUEGO DE CERRADURA</t>
  </si>
  <si>
    <t>EMPAQUETADURA FILTRO DE ACEITE</t>
  </si>
  <si>
    <t>CUBIERTA DE BATERIA</t>
  </si>
  <si>
    <t>UNIDAD MEDIDORA DE TACOMETRO</t>
  </si>
  <si>
    <t>CONJUNTO PEDALES Y POSPIE IZQ</t>
  </si>
  <si>
    <t>AMORTIGUADOR DELANTERO DERECHO</t>
  </si>
  <si>
    <t>BASE DEFENSA HORQUILLA DEL</t>
  </si>
  <si>
    <t>CALAVERA TRASERA</t>
  </si>
  <si>
    <t>ACTUADOR DE FRENO</t>
  </si>
  <si>
    <t>GENERADOR</t>
  </si>
  <si>
    <t>CONJUNTO DE MANDO DERECHO</t>
  </si>
  <si>
    <t>ARNES PRINCIPAL</t>
  </si>
  <si>
    <t>CUBIERTA DE CAJUELA</t>
  </si>
  <si>
    <t>PLACA DE COLOCACION DE ESCAPES</t>
  </si>
  <si>
    <t>ACCIONADOR DE EMBRAGUE</t>
  </si>
  <si>
    <t>RIN DELANTERO</t>
  </si>
  <si>
    <t>BRAZO TENSOR DE CADENA</t>
  </si>
  <si>
    <t>CONJUNTO FILTRO DE AIRE</t>
  </si>
  <si>
    <t>MOTOR DE ARRANQUE</t>
  </si>
  <si>
    <t>RESTRICCION DE MOVIMIENTO DE H</t>
  </si>
  <si>
    <t>RETEN DE HORQUILLA</t>
  </si>
  <si>
    <t>MANGUERA CONEXON DEL FILTRO</t>
  </si>
  <si>
    <t>ENGRANE IMPULSOR DE ARRANQUE</t>
  </si>
  <si>
    <t>RESORTE DEL ACCIONADOR DE CAMB</t>
  </si>
  <si>
    <t>CARCASA DE BATERIA</t>
  </si>
  <si>
    <t>SUJETADOR</t>
  </si>
  <si>
    <t>EJE FIJADOR DE TENSOR</t>
  </si>
  <si>
    <t>RETROVISOR IZQUIERDO AMARILLO</t>
  </si>
  <si>
    <t>RETROVISOR DERECHO AMARILLO</t>
  </si>
  <si>
    <t>JUEGO DE ANILLOS</t>
  </si>
  <si>
    <t>EMPAQUE CABEZA DE CILINDRO</t>
  </si>
  <si>
    <t>SUJETADOR DE TIMON</t>
  </si>
  <si>
    <t>EJE RUEDA DELANTERA 12M*242</t>
  </si>
  <si>
    <t>MANGUERA DE FRENO TRASERO</t>
  </si>
  <si>
    <t>DISCO DE FRENO</t>
  </si>
  <si>
    <t>VARILLA DE FRENO TRASERO</t>
  </si>
  <si>
    <t>TUBO DE AMORTIGUADOR DELANTERO</t>
  </si>
  <si>
    <t>PANEL DE FRENO TRASERO</t>
  </si>
  <si>
    <t>FOCO VELOCIMETRO 12V/1.7W</t>
  </si>
  <si>
    <t>BOTA INFERIOR IZQUIERDA</t>
  </si>
  <si>
    <t>BOTA INFERIOR DERECHA</t>
  </si>
  <si>
    <t>RODAJE RADIAL DE BOLA,6203</t>
  </si>
  <si>
    <t>RODAJE RADIAL BOLA,6201</t>
  </si>
  <si>
    <t>RIN RUEDA TRASERA/PLATA/RAYO</t>
  </si>
  <si>
    <t>RAYO INTERNO RUEDA TRAS</t>
  </si>
  <si>
    <t>RAYO INTERNO RUEDA</t>
  </si>
  <si>
    <t>RAYO EXTERNO RUEDA TRAS</t>
  </si>
  <si>
    <t>RAYO EXTERNO RUEDA</t>
  </si>
  <si>
    <t>PIN DE BIELA EN CIGÜEÑAL</t>
  </si>
  <si>
    <t>EMPAQUETADURA CENTRAL CARTER</t>
  </si>
  <si>
    <t>CONJUNTO POTENCIADOR FINAL</t>
  </si>
  <si>
    <t>CUBIERTA FILTRO DE AIRE</t>
  </si>
  <si>
    <t>EJE GIRATORIO-ARRANQUE PATADA</t>
  </si>
  <si>
    <t>CUBIERTAS DE TANQUE IZQU AZUL</t>
  </si>
  <si>
    <t>CUBIERTAS DE TANQUE DER AZUL</t>
  </si>
  <si>
    <t>SEGURO DE PASADOR DE PISTON</t>
  </si>
  <si>
    <t>RETROVISOR IZQUIERDO VERDE</t>
  </si>
  <si>
    <t>CUBIERTA DELANTERA DERECHA VERDE Y NEGRO</t>
  </si>
  <si>
    <t>RETROVISOR IZQUIERDO ROJO</t>
  </si>
  <si>
    <t>CUBIERTA DELANTERA IZQ. ROJO Y NEGRO</t>
  </si>
  <si>
    <t>UNIDAD CDI</t>
  </si>
  <si>
    <t>ASIENTO NEGRO CON LOGO AZUL</t>
  </si>
  <si>
    <t>CONJUNTO DE FARO.</t>
  </si>
  <si>
    <t>VALVULA DE ADMISION</t>
  </si>
  <si>
    <t>TANQUE COMBUSTIBLE GRIS</t>
  </si>
  <si>
    <t>PALANCA IZQUIERDA DE EMBRAGUE</t>
  </si>
  <si>
    <t>ARO DEL RIN RUEDA TRASERA</t>
  </si>
  <si>
    <t>ARO DEL RIN RUEDA DELANTERA</t>
  </si>
  <si>
    <t>ASIENTO AZUL Y PLATA</t>
  </si>
  <si>
    <t>TUERCA HEXAGONAL</t>
  </si>
  <si>
    <t>BASE/TOPE PARADOR PRINCIPAL</t>
  </si>
  <si>
    <t>TORNILLO FIJACION PARADOR LATE</t>
  </si>
  <si>
    <t>SEGURO DE VALVULA</t>
  </si>
  <si>
    <t>SEGURO CIRCLIP EXTERNO 17M</t>
  </si>
  <si>
    <t>DISCO DE EMBRAGUE</t>
  </si>
  <si>
    <t>CALCOMANIA LATERAL</t>
  </si>
  <si>
    <t>TAPON PLASTICO</t>
  </si>
  <si>
    <t>EMPAQUETADURA PROTECT CUB SUP</t>
  </si>
  <si>
    <t>PALANCA DE ESTRANGULADOR</t>
  </si>
  <si>
    <t>FOCO VELOCIMETRO 12V 3W</t>
  </si>
  <si>
    <t>FOCO LUZ NEUTRAL 12V/3W</t>
  </si>
  <si>
    <t>EJE SECUNDARIO DE TRANSMISION</t>
  </si>
  <si>
    <t>PLACA CONECTORA DE MOTOR</t>
  </si>
  <si>
    <t>DIRECCIONAL IZQ DELANTERA</t>
  </si>
  <si>
    <t>SUJETADOR DE PUÑO ACELERADOR</t>
  </si>
  <si>
    <t>RETEN DEL TAMBOR DE CAMBIOS</t>
  </si>
  <si>
    <t>HORQUILLA DE CAMBIOS</t>
  </si>
  <si>
    <t>ENGRANAJE SECUNDARIO DE TERCER</t>
  </si>
  <si>
    <t>ENGRANAJE SECUNDARIO DE SEGUND</t>
  </si>
  <si>
    <t>ENGRANAJE SECUNDARIO DE CUARTA</t>
  </si>
  <si>
    <t>ENGRANAJE PRINCIPAL DE TERCERA</t>
  </si>
  <si>
    <t>ENGRANAJE PRINCIPAL DE SEGUNDA</t>
  </si>
  <si>
    <t>ENGRANAJE PRINCIPAL DE CUARTA</t>
  </si>
  <si>
    <t>ENGRANAJE DE TRANSMISION BAJA</t>
  </si>
  <si>
    <t>AGARRADERA COPILOTO</t>
  </si>
  <si>
    <t>DEFENSA TACONERA</t>
  </si>
  <si>
    <t>RUTEADOR DE CABLE</t>
  </si>
  <si>
    <t>ENGRANAJE CADENA CAMARA</t>
  </si>
  <si>
    <t>EJE DE REDUCCION DE MARCHA</t>
  </si>
  <si>
    <t>CALAVERA</t>
  </si>
  <si>
    <t>CUBIERTAS DE TANQUE IZQU AMAR</t>
  </si>
  <si>
    <t>VOLANTE</t>
  </si>
  <si>
    <t>RESORTE PARADOR LATERAL</t>
  </si>
  <si>
    <t>BASE POSAPIES IZQUIERDO</t>
  </si>
  <si>
    <t>BASE POSAPIES DERECHO</t>
  </si>
  <si>
    <t>RIN RUEDA TRASERA/ROJO/ALUMI</t>
  </si>
  <si>
    <t>ESPACIADOR INTERNO EJE TRASERO</t>
  </si>
  <si>
    <t>VENTILADOR</t>
  </si>
  <si>
    <t>PUÑO IZQUIERDO</t>
  </si>
  <si>
    <t>GUARDA CADENA INFERIOR</t>
  </si>
  <si>
    <t>EMPAQUE DE CENTRAL DE CARTER</t>
  </si>
  <si>
    <t>BASE DE BATERIA</t>
  </si>
  <si>
    <t>BUJE DE LA RUEDA TRASERA</t>
  </si>
  <si>
    <t>GOMA POSAPIES</t>
  </si>
  <si>
    <t>CARBURADOR</t>
  </si>
  <si>
    <t>BIELA</t>
  </si>
  <si>
    <t>FOCO DE DIRECCIONAL 12V/10W</t>
  </si>
  <si>
    <t>CUBIERTA DEL DER ROJO Y NEGRO</t>
  </si>
  <si>
    <t>RECTIFICADOR CONJUNTO</t>
  </si>
  <si>
    <t>MULTIPLE</t>
  </si>
  <si>
    <t>TUERCA DE DISCO</t>
  </si>
  <si>
    <t>EJE DE LA RUEDA DELANTERA</t>
  </si>
  <si>
    <t>ARO DE ALUMINIO TRASERO</t>
  </si>
  <si>
    <t>DIRECCIONAL TRAS DER</t>
  </si>
  <si>
    <t>DIRECCIONAL IZQUIERDA DELANTER</t>
  </si>
  <si>
    <t>DIRECCIONAL DEL DER</t>
  </si>
  <si>
    <t>EJE DEL PARADOR CENTRAL</t>
  </si>
  <si>
    <t>RETROVISOR IZQUIERDO VINO</t>
  </si>
  <si>
    <t>GUARDA CADENA</t>
  </si>
  <si>
    <t>DIRECCIONAL DERECHA</t>
  </si>
  <si>
    <t>O-RING,18*3.55</t>
  </si>
  <si>
    <t>TORNILLO PLANO 6M * 16</t>
  </si>
  <si>
    <t>INTERRUPTOR DE FRENO DERECHO</t>
  </si>
  <si>
    <t>VALVULA DE ESCAPE</t>
  </si>
  <si>
    <t>PIÑON DE ARRANQUE DE PATADA</t>
  </si>
  <si>
    <t>PIN DE MARTILLO</t>
  </si>
  <si>
    <t>PARADOR LATERAL</t>
  </si>
  <si>
    <t>MICA REFLECTORA TRASERA</t>
  </si>
  <si>
    <t>BUJE DE HORQUILLA TRASERA</t>
  </si>
  <si>
    <t>DISCO DE FRENO ABS</t>
  </si>
  <si>
    <t>CRISTAL DIRECCIONAL</t>
  </si>
  <si>
    <t>ACCIONADOR DE FRENO</t>
  </si>
  <si>
    <t>O-RING 18*3*3.5</t>
  </si>
  <si>
    <t>RETEN DE ACEITE</t>
  </si>
  <si>
    <t>DIRECC. DEL. IZQ. MOD.ANTERIOR</t>
  </si>
  <si>
    <t>TAPON DEL AJUSTE DE ELEVADORES</t>
  </si>
  <si>
    <t>RESORTE DE ARRANQUE DE PATADA</t>
  </si>
  <si>
    <t>PANTALLA PARTICULAS FILTRO AC</t>
  </si>
  <si>
    <t>O-RING,18*3.5</t>
  </si>
  <si>
    <t>MICA DIRECCIONAL IZQUIERDA</t>
  </si>
  <si>
    <t>MICA DIRECCIONAL DERECHA</t>
  </si>
  <si>
    <t>GUIA DE CADENA TRASERA</t>
  </si>
  <si>
    <t>EJE DE LA RUEDA TRASERA</t>
  </si>
  <si>
    <t>EJE DE HORQUILLA TRASERA</t>
  </si>
  <si>
    <t>CONJ POSAPIES FT 08</t>
  </si>
  <si>
    <t>TORNILLO "B" CILINDRO (BIRLO)</t>
  </si>
  <si>
    <t>TORNILLO "A" CILINDRO (BIRLO)</t>
  </si>
  <si>
    <t>RESORTE DEL INTERRUPTOR DE FRE</t>
  </si>
  <si>
    <t>DIRECCIONAL TRAS IZQ</t>
  </si>
  <si>
    <t>CHICOTE DE TACOMETRO</t>
  </si>
  <si>
    <t>VISOR DE FARO</t>
  </si>
  <si>
    <t>LENTE DE VELOCIMETRO</t>
  </si>
  <si>
    <t>CRISTAL DE FARO</t>
  </si>
  <si>
    <t>BUJE DEL EJE TRASERO</t>
  </si>
  <si>
    <t>RESORTE PARADOR CENTRAL</t>
  </si>
  <si>
    <t>RETEN DE ACEITE 19.8*30*5</t>
  </si>
  <si>
    <t>RESORTE DE RETORNO DE ARRANQUE</t>
  </si>
  <si>
    <t>O-RING,107*2</t>
  </si>
  <si>
    <t>CUBIERTA LATERAL DER ROJO</t>
  </si>
  <si>
    <t>ROTOR (VOLANTE)</t>
  </si>
  <si>
    <t>RETEN DE ACEITE 30*42*4.5</t>
  </si>
  <si>
    <t>CADENA DE ARRANQUE</t>
  </si>
  <si>
    <t>PLACA SUJETADORA DE ENGRANE</t>
  </si>
  <si>
    <t>RESORTE DEL PIN DE ADMISION DE</t>
  </si>
  <si>
    <t>TAPON A</t>
  </si>
  <si>
    <t>EMPAQUETADURA CUBIERTA IZQ</t>
  </si>
  <si>
    <t>SEGURO DE PIN DE PISTON</t>
  </si>
  <si>
    <t>EMPAQUETADURA CUB LAT CABEZA</t>
  </si>
  <si>
    <t>EMPAQUETADU CUB LAT CABEZA DER</t>
  </si>
  <si>
    <t>CILINDRO</t>
  </si>
  <si>
    <t>BLOQUE REDUCTOR DE VIBRACION B</t>
  </si>
  <si>
    <t>BLOQUE REDUCTOR DE VIBRACION A</t>
  </si>
  <si>
    <t>RETEN DE ACEITE 17*29*5</t>
  </si>
  <si>
    <t>O-RING,13.8*2.5</t>
  </si>
  <si>
    <t>SISTEMA DE FRENO DEL ABS</t>
  </si>
  <si>
    <t>SET DE BALEROS</t>
  </si>
  <si>
    <t>PROTECTOR DE CADENA DE ARRANQU</t>
  </si>
  <si>
    <t>GUIA DE CADENA DE ARRANQUE</t>
  </si>
  <si>
    <t>GANCHO RESORTE DEL PARADOR</t>
  </si>
  <si>
    <t>EMPAQUETADURA CUERPO BOMBA AC</t>
  </si>
  <si>
    <t>COMPONENTE DE CARTER DERECHO</t>
  </si>
  <si>
    <t>SUJETADOR DE ASIENTO</t>
  </si>
  <si>
    <t>O-RING 3*33.5</t>
  </si>
  <si>
    <t>TORNILLO EJE DE MANIJAS</t>
  </si>
  <si>
    <t>PLACA SUJETADORA DE ENGRANE DE</t>
  </si>
  <si>
    <t>PARADOR</t>
  </si>
  <si>
    <t>ENGRANE DE TRACCION</t>
  </si>
  <si>
    <t>CUBIERTA LATERAL DER GRIS</t>
  </si>
  <si>
    <t>CUBIERTA DEL CUERP/GRIS/.</t>
  </si>
  <si>
    <t>CUBIERTA DE CABEZA DE CILINDRO</t>
  </si>
  <si>
    <t>RIN ALUMINIO DEL</t>
  </si>
  <si>
    <t>TAPON DE INSPECCION CADENA</t>
  </si>
  <si>
    <t>PLACA CONECTORA DE AMORTIGUADO</t>
  </si>
  <si>
    <t>INTERRUPTOR DE FRENO TRASERO</t>
  </si>
  <si>
    <t>CONJUNTO DE DISCOS DE CLUTCH</t>
  </si>
  <si>
    <t>ASIENTO DOBLE AMARILLO NEGRO</t>
  </si>
  <si>
    <t>RODAJE RADIAL BOLA,NK152312</t>
  </si>
  <si>
    <t>EJE PRIMARIO DE TRANSMISION</t>
  </si>
  <si>
    <t>AJUSTADOR DE CADENA IZQUIERDO</t>
  </si>
  <si>
    <t>AJUSTADOR DE CADENA DERECHO</t>
  </si>
  <si>
    <t>MANGUERA DE COMBUSTIBLE</t>
  </si>
  <si>
    <t>PLACA CONECTORA DE/AZUL/.</t>
  </si>
  <si>
    <t>EJE GIRATORIO DE ARRANQUE</t>
  </si>
  <si>
    <t>PLACA CONECTORA TRASERA AZUL</t>
  </si>
  <si>
    <t>MEDIDOR DE ACEITE</t>
  </si>
  <si>
    <t>FOCO INDICADOR DE GIRO 12V/1.7</t>
  </si>
  <si>
    <t>RESORTE DE EMBRAGUE</t>
  </si>
  <si>
    <t>EJE RUEDA DELANTERA 12M*245</t>
  </si>
  <si>
    <t>TAPABARRO INTERNO DEL AZUL</t>
  </si>
  <si>
    <t>CUBIERTA DE MASTER AZUL</t>
  </si>
  <si>
    <t>CUBIERTA TRASERA PLATA</t>
  </si>
  <si>
    <t>FOCO DE LUZ FARO 12V/18W/18W</t>
  </si>
  <si>
    <t>INDICADOR DE CAMBIOS</t>
  </si>
  <si>
    <t>BRAZO HORQUILLA IZQUIERDA</t>
  </si>
  <si>
    <t>BRAZO HORQUILLA DERECHA</t>
  </si>
  <si>
    <t>TAMBOR DE CAJA DE CAMBIOS</t>
  </si>
  <si>
    <t>TAPABARRO INTERNO DEL ROJO</t>
  </si>
  <si>
    <t>PLACA CONECTORA TRASERA ROJA</t>
  </si>
  <si>
    <t>CUBIERTA TRASERA ROJO</t>
  </si>
  <si>
    <t>CUBIERTA DE COLA DER ROJA</t>
  </si>
  <si>
    <t>CUBIERTA CILINDRO ROJO</t>
  </si>
  <si>
    <t>ASIENTO ROJO Y PLATA</t>
  </si>
  <si>
    <t>CARRERA DE COPA INFERIOR</t>
  </si>
  <si>
    <t>CARRERA DE COPA SUPERIOR</t>
  </si>
  <si>
    <t>DISCO DE FRICCION DE EMBRAGUE</t>
  </si>
  <si>
    <t>BLOQUEADOR DE TELESCOPIO</t>
  </si>
  <si>
    <t>ACTUADOR DE FRENO TRASERO</t>
  </si>
  <si>
    <t>PORTA OBJETOS</t>
  </si>
  <si>
    <t>RESORTE DE PANTALLA DEL FILTRO</t>
  </si>
  <si>
    <t>PANTALLA DE PARTICULAS FILTRO</t>
  </si>
  <si>
    <t>O-RING,30.8*3</t>
  </si>
  <si>
    <t>CAMARA DE AIRE RUEDA DEL R17</t>
  </si>
  <si>
    <t>TORNILLO DE DRENADO</t>
  </si>
  <si>
    <t>RETEN DE RESORTE INTERNO DE VA</t>
  </si>
  <si>
    <t>RETEN DE RESORTE EXTERNO DE VA</t>
  </si>
  <si>
    <t>TELESCOPIO DE DIRECCION</t>
  </si>
  <si>
    <t>CUBIERTA DEL CUERP/ROJO/.</t>
  </si>
  <si>
    <t>TAPON DE INSPECCION</t>
  </si>
  <si>
    <t>RETEN DE RESORTE DE VAL SUP</t>
  </si>
  <si>
    <t>POTENCIADOR FINAL</t>
  </si>
  <si>
    <t>PLACA DECORATIVA</t>
  </si>
  <si>
    <t>FILTRO DE COMBUSTIBLE</t>
  </si>
  <si>
    <t>PARABRISAS</t>
  </si>
  <si>
    <t>CUBIERTA MANDO FRONTAL ROJA</t>
  </si>
  <si>
    <t>PARILLA DE CARGA COMBINADA</t>
  </si>
  <si>
    <t>TIRA DE GOMA DE MOFLE</t>
  </si>
  <si>
    <t>JUEGO DE ABRAZADERAS</t>
  </si>
  <si>
    <t>CUBIERTA FRONTAL INFERIOR AZUL</t>
  </si>
  <si>
    <t>PARRILLA</t>
  </si>
  <si>
    <t>CUBIERTA TRASERA IZQUIERDA DE</t>
  </si>
  <si>
    <t>FILTRO DE ACEITE</t>
  </si>
  <si>
    <t>TAPA TANQUE DE GASOLINA</t>
  </si>
  <si>
    <t>AMORTIGUADOR TRASERO AZUL</t>
  </si>
  <si>
    <t>AMORTIGUADOR TRASERO ROJO</t>
  </si>
  <si>
    <t>AMORTIGUADOR TRASERO</t>
  </si>
  <si>
    <t>ASIENTO CONFORT NARANJA</t>
  </si>
  <si>
    <t>CUBIERTA IZQ SUP NARANJA</t>
  </si>
  <si>
    <t>CUBIERTA DER SUP NARANJA</t>
  </si>
  <si>
    <t>ESCAPE AZUL</t>
  </si>
  <si>
    <t>PLACA CONECTORA AMORTIGUADOR</t>
  </si>
  <si>
    <t>CUBIERTA MEDIA/ROJO/.</t>
  </si>
  <si>
    <t>CUBIERTA DECORATIVA DELANTERA</t>
  </si>
  <si>
    <t>TAPABARRO DEL AZUL</t>
  </si>
  <si>
    <t>CUBIERTA IZQ SUP AMARILLA</t>
  </si>
  <si>
    <t>EMPAQUETADURA DE ESCAPE</t>
  </si>
  <si>
    <t>BOBINA DE IGNICION</t>
  </si>
  <si>
    <t>CAMARA SEPARADORA DE EMBRAGUE</t>
  </si>
  <si>
    <t>RESORTE DE ACCIONADOR DE EMBRA</t>
  </si>
  <si>
    <t>TIMON</t>
  </si>
  <si>
    <t>CUBIERTA DE COLA IZQ ROJA</t>
  </si>
  <si>
    <t>CONJ. DE INTERRUPTOR Y MANIJA</t>
  </si>
  <si>
    <t>ENGRANAJE GUIA DE CADENA</t>
  </si>
  <si>
    <t>RODAMIENTO GUIA DE CADENA</t>
  </si>
  <si>
    <t>VARILLA IMPULSORA DE BALANCIN</t>
  </si>
  <si>
    <t>CADENA DE CAMARA</t>
  </si>
  <si>
    <t>RESORTE TENSIONADOR DE CADENA</t>
  </si>
  <si>
    <t>RODAMIENTO DEL TENSIONADOR DE</t>
  </si>
  <si>
    <t>IMPULSOR DE BALANCIN</t>
  </si>
  <si>
    <t>BASE INF MANUBRIO Y DIRECCION</t>
  </si>
  <si>
    <t>COMPONENTE IZQUIERDO DE CARTER</t>
  </si>
  <si>
    <t>BASE DE POSAPIES DERECHO</t>
  </si>
  <si>
    <t>BASE DE POSAPIES IZQUIERDO</t>
  </si>
  <si>
    <t>IMPULSOR LEVANTADOR DE EMBRAG</t>
  </si>
  <si>
    <t>EMPAQUETADURA CUB DER CABEZA</t>
  </si>
  <si>
    <t>CUBIERTA TRASERA AZUL</t>
  </si>
  <si>
    <t>CUBIERTA LATERAL DERECHA AZUL</t>
  </si>
  <si>
    <t>CUBIERTA LATERAL IZQ AZUL</t>
  </si>
  <si>
    <t>RAYO INTERNO RUEDA DEL</t>
  </si>
  <si>
    <t>EMPAQUETADUR PROTECTOR CUB INF</t>
  </si>
  <si>
    <t>CUB. DECORATIVA DER DE CARTER</t>
  </si>
  <si>
    <t>FOCO DE FARO 12V/21W/5W</t>
  </si>
  <si>
    <t>KIT DE CERRADURA</t>
  </si>
  <si>
    <t>BATERIA YUASA</t>
  </si>
  <si>
    <t>PANEL DE FRENO TRASERO GRIS</t>
  </si>
  <si>
    <t>AJUSTADOR DE CADENA</t>
  </si>
  <si>
    <t>CUBIERTA MANDO FRONTAL AZUL</t>
  </si>
  <si>
    <t>CUBIERTA TRASERA NARANJA</t>
  </si>
  <si>
    <t>PLACA DE VENTILACION DERECHA</t>
  </si>
  <si>
    <t>PLACA DE VENTILACION IZQUIERDA</t>
  </si>
  <si>
    <t>CUBIERTA FRONTAL GUANTERA</t>
  </si>
  <si>
    <t>HORQUILLA TRASERA (BRAZO OCCI</t>
  </si>
  <si>
    <t>CUBIERTA FRONTAL INFERIOR ROJO</t>
  </si>
  <si>
    <t>TAPABARRO DEL ROJA</t>
  </si>
  <si>
    <t>EMPAQUETADURA CABEZA CILINDRO</t>
  </si>
  <si>
    <t>ENGRANAJE IMPULSOR BOMBA DE AC</t>
  </si>
  <si>
    <t>EMPAQUETADURA TENSOR DE CADENA</t>
  </si>
  <si>
    <t>RESORTE INTERNO DE VALVULA</t>
  </si>
  <si>
    <t>RESORTE EXTERNO DE VALVULA</t>
  </si>
  <si>
    <t>PIN DE MARTILLO DE ADMISION</t>
  </si>
  <si>
    <t>O-RING,27*2.0</t>
  </si>
  <si>
    <t>PIN DE MARTILLO DE ESCAPE</t>
  </si>
  <si>
    <t>EMPAQUETADURA DE MULTIPLE</t>
  </si>
  <si>
    <t>KIT DE CERRADURAS</t>
  </si>
  <si>
    <t>BUJE MANZANA DEL RIN DELANTERO</t>
  </si>
  <si>
    <t>RETEN DE VALVULA</t>
  </si>
  <si>
    <t>EMPAQUETADURA DE CILINDRO</t>
  </si>
  <si>
    <t>CUBIERTA MEDIA/GRIS/.</t>
  </si>
  <si>
    <t>EJE PRIMARIO DE TRANSMISION (1</t>
  </si>
  <si>
    <t>PARRILLA/PLATA/.</t>
  </si>
  <si>
    <t>CUBIERTA PROTECTORA SUPERIOR</t>
  </si>
  <si>
    <t>CUBIERTA PROTECTORA INFERIOR</t>
  </si>
  <si>
    <t>ABRAZADERA MANGUERA DE RESPIRA</t>
  </si>
  <si>
    <t>CUBIERTA DE COLA DER AZUL</t>
  </si>
  <si>
    <t>CUBIERTA DE COLA IZQ AZUL</t>
  </si>
  <si>
    <t>BOBINA DE ENCENDIDO</t>
  </si>
  <si>
    <t>BASE DE FARO IZQUIERDO</t>
  </si>
  <si>
    <t>BASE DE FARO DERECHO</t>
  </si>
  <si>
    <t>ESCAPE AMARILLO</t>
  </si>
  <si>
    <t>PESO DE TIMON</t>
  </si>
  <si>
    <t>PIN DE ADMISION DE CAMBIO DE A</t>
  </si>
  <si>
    <t>BUJE DE EJE GIRATORIO 14*18*16</t>
  </si>
  <si>
    <t>SISTEMA COMPLETO DE GENERADOR</t>
  </si>
  <si>
    <t>CUBIERTA DER AMARILLO</t>
  </si>
  <si>
    <t>ESCAPE ROJO</t>
  </si>
  <si>
    <t>IMPULSOR ARRANQUE DE EMBRAGUE</t>
  </si>
  <si>
    <t>CUBIERTA DERECHA AMARILLA</t>
  </si>
  <si>
    <t>JUEGO DE RODAJES DE TELESCOPIO</t>
  </si>
  <si>
    <t>ENGRANE DE TRANSMISION DE FUER</t>
  </si>
  <si>
    <t>CUBIERTA IZQUIERDA AMARILLA</t>
  </si>
  <si>
    <t>CUBIERTA TRASERA DER NEGRO</t>
  </si>
  <si>
    <t>CUBIERTA TRASERA DER AZUL</t>
  </si>
  <si>
    <t>CUBIERTA TRASERA IZQ NEGRO</t>
  </si>
  <si>
    <t>CUBIERTA DER SUP AMARILLA</t>
  </si>
  <si>
    <t>CUBIERTA DERECHA NARANJA</t>
  </si>
  <si>
    <t>CUBIERTA IZQUIERDA NARANJA</t>
  </si>
  <si>
    <t>CUBIERTA FRONT SUP NARANJA</t>
  </si>
  <si>
    <t>CUBIERTA FRONT SUP AMARILLA</t>
  </si>
  <si>
    <t>CUBIERTA MANDO FRONTAL AMAR</t>
  </si>
  <si>
    <t>BASE DE MOTOR</t>
  </si>
  <si>
    <t>BOTON INTERRUPTOR DE CLAXON</t>
  </si>
  <si>
    <t>PROTECTOR DE CORRIENTE</t>
  </si>
  <si>
    <t>COMPONENTE INTERNO TAPABARRO</t>
  </si>
  <si>
    <t>AMORTIGUADOR DELANTERO</t>
  </si>
  <si>
    <t>ASIENTO CONFORT AMARILLO</t>
  </si>
  <si>
    <t>CUBIERTA FRONTAL INF NARANJA</t>
  </si>
  <si>
    <t>RODAJE RADIAL BOLA,6204</t>
  </si>
  <si>
    <t>RODAJE RADIAL BOLA,6006</t>
  </si>
  <si>
    <t>ENGRANAJE SECUNDARIO DE QUINTA</t>
  </si>
  <si>
    <t>ENGRANAJE SECUNDARIO DE TRANSM</t>
  </si>
  <si>
    <t>ENGRANE PRIMARIO DE TRACCION</t>
  </si>
  <si>
    <t>ENGRANAJE PRINCIPAL DE QUINTA</t>
  </si>
  <si>
    <t>FOCO DE LUZ FARO 12V/25W/25W</t>
  </si>
  <si>
    <t>CUBIERTA FRONTAL SUP AZUL</t>
  </si>
  <si>
    <t>CUBIERTA LATERAL DERECHA ROJA</t>
  </si>
  <si>
    <t>CUBIERTA LATERAL IZQ ROJA</t>
  </si>
  <si>
    <t>CUBIERTA MANDO FRONTAL NARA</t>
  </si>
  <si>
    <t>CUBIERTA FRONTAL INF AMARILLA</t>
  </si>
  <si>
    <t>CUBIERTA FRONTAL SUP ROJO</t>
  </si>
  <si>
    <t>ARO RUEDA TRASERA/ROJO/ALUMI</t>
  </si>
  <si>
    <t>AMORTIGUADOR DELANTERO DER</t>
  </si>
  <si>
    <t>AMORTIGUADOR DELANTERO IZQ</t>
  </si>
  <si>
    <t>ARO RUEDA DELANTERA PLATA</t>
  </si>
  <si>
    <t>CUBIERTA DE PIERNA IZQ GRIS</t>
  </si>
  <si>
    <t>CUBIERTA DE PIERNA DER GRIS</t>
  </si>
  <si>
    <t>CABLE DE ASIENTO</t>
  </si>
  <si>
    <t>CERRADURA DE ASIENTO</t>
  </si>
  <si>
    <t>EMPAQUETADURA CUBIERTA CABEZA</t>
  </si>
  <si>
    <t>CONJUNTO DE CIGÜEÑAL</t>
  </si>
  <si>
    <t>LLAVE DE GASOLINA</t>
  </si>
  <si>
    <t>BANDA DE EMBRAGUE</t>
  </si>
  <si>
    <t>SISTEMA COMPLETO DE FRENO DELA</t>
  </si>
  <si>
    <t>CUBIERTA DEL VENTILADOR DE ENF</t>
  </si>
  <si>
    <t>CONJUNTO DE CABEZA DE CILINDRO</t>
  </si>
  <si>
    <t>PLATO EXTERNO EMBRAGUE DE ARRA</t>
  </si>
  <si>
    <t>BOTON INTERRUPTOR DE DIRECCION</t>
  </si>
  <si>
    <t>TORNILLO DE AJUSTE DE VALVULAS</t>
  </si>
  <si>
    <t>CONJUNTO VELOCIMETRO</t>
  </si>
  <si>
    <t>SOSTENEDOR DE TREN DE VALVULAS</t>
  </si>
  <si>
    <t>CUBIERTA DE NUMERO DE SERIE</t>
  </si>
  <si>
    <t>PLACA PROTECTORA DE MOTOR</t>
  </si>
  <si>
    <t>TAPA DE GUANTERA</t>
  </si>
  <si>
    <t>CUBIERTA DE CAJUELA (NEGRO)</t>
  </si>
  <si>
    <t>RECIPIENTE DE CAJUELA (NEGRO)</t>
  </si>
  <si>
    <t>GANCHO PARA CASCO</t>
  </si>
  <si>
    <t>GUIA DE CADENA</t>
  </si>
  <si>
    <t>CONJUNTO DE CARBURADOR</t>
  </si>
  <si>
    <t>CUBIERTA IZQ DE CARTER  TRAS</t>
  </si>
  <si>
    <t>CUBIERTA FRONTAL SUP GRIS</t>
  </si>
  <si>
    <t>BOMBA DE ACEITE</t>
  </si>
  <si>
    <t>ENGRANE EMBRAGUE DE ARRANQUE</t>
  </si>
  <si>
    <t>REDUCCION DE MARCHA (54/13D)</t>
  </si>
  <si>
    <t>BOTON INTERRUPTOR DE ARRANQUE</t>
  </si>
  <si>
    <t>PEDAL DE CAMBIOS</t>
  </si>
  <si>
    <t>RETEN DE ACEITE 27*42*7</t>
  </si>
  <si>
    <t>RECTIFICADOR/REGULADOR DE CORR</t>
  </si>
  <si>
    <t>PLATAFORMA POSAPIES</t>
  </si>
  <si>
    <t>CRISTAL DEL FARO</t>
  </si>
  <si>
    <t>CUBIERTA DE COLA PLATA</t>
  </si>
  <si>
    <t>CUBIERTA DEL CUERPO IZQUIERDA</t>
  </si>
  <si>
    <t>PUÑO ACELERADOR</t>
  </si>
  <si>
    <t>CUBIERTA DECORATIV/PLATA/.</t>
  </si>
  <si>
    <t>BASE DE VELOCIMETRO</t>
  </si>
  <si>
    <t>FARO TRASERO</t>
  </si>
  <si>
    <t>CUBIERTA TRASERA DER AMARILLO</t>
  </si>
  <si>
    <t>TAPABARRO INTERNO TRASERO</t>
  </si>
  <si>
    <t>CUBIERTA DER DE HORQUILLA</t>
  </si>
  <si>
    <t>CUBIERTA IZQ DE HORQUILLA</t>
  </si>
  <si>
    <t>EMPAQUETADURA CUB DER CARTER</t>
  </si>
  <si>
    <t>CUBIERTA FRONTAL INF PLATA</t>
  </si>
  <si>
    <t>RIN TRASERO/NEGRO/.</t>
  </si>
  <si>
    <t>RODAJE BOLA RADIAL,6204</t>
  </si>
  <si>
    <t>RODAJE BOLA RADIAL,6203</t>
  </si>
  <si>
    <t>RODAJE BOLA RADIAL,6202</t>
  </si>
  <si>
    <t>RETEN DE ACEITE 20*32*6</t>
  </si>
  <si>
    <t>RODAJE BOLA RADIAL,6002</t>
  </si>
  <si>
    <t>RODAJE BOLA RADIAL,6004</t>
  </si>
  <si>
    <t>RODAJE BOLA RADIAL,6301</t>
  </si>
  <si>
    <t>CONJUNTO CAJA DE TRANSMISION</t>
  </si>
  <si>
    <t>PIN DE PISTON</t>
  </si>
  <si>
    <t>BUJIA</t>
  </si>
  <si>
    <t>GUARDA CADENA SUPERIOR</t>
  </si>
  <si>
    <t>EMPAQUETADURA CUB IZQ CARTER</t>
  </si>
  <si>
    <t>DISCO DE TRACCION</t>
  </si>
  <si>
    <t>CABLE DE FRENO TRASERO</t>
  </si>
  <si>
    <t>RAYO EXTERNO RUEDA DEL</t>
  </si>
  <si>
    <t>MARTILLO IMPULSOR DE VALVULA</t>
  </si>
  <si>
    <t>BALANCIN</t>
  </si>
  <si>
    <t>MEDIDOR DE VELOCIMETRO</t>
  </si>
  <si>
    <t>CABLE DE ACELERADOR</t>
  </si>
  <si>
    <t>EMPAQUETADURA CAJA TRANSMISION</t>
  </si>
  <si>
    <t>CONJUNTO DE ENGRANE PRIMARIO D</t>
  </si>
  <si>
    <t>CONJUNTO DE FARO TRASERO</t>
  </si>
  <si>
    <t>CUBIERTA TRASERA C/ROJO/.</t>
  </si>
  <si>
    <t>CUBIERTA DER NEGRO</t>
  </si>
  <si>
    <t>HORQUILLA DELANTERA</t>
  </si>
  <si>
    <t>TORNILLO GUIA 6M*60</t>
  </si>
  <si>
    <t>TORNILLO GUIA 6M*32</t>
  </si>
  <si>
    <t>JUEGO DE MANGUERA DE FRENO</t>
  </si>
  <si>
    <t>JUEGO DE MANGUERA DE FRENO DIABOLO</t>
  </si>
  <si>
    <t>CUB TIMON IZQUI/GRIS/.</t>
  </si>
  <si>
    <t>CUB TIMON DER/GRIS/.</t>
  </si>
  <si>
    <t>TAPON DE GASOLINA</t>
  </si>
  <si>
    <t>PUÑO DE GOMA IZQUIERDO</t>
  </si>
  <si>
    <t>COMPUESTO DE LA BOTA</t>
  </si>
  <si>
    <t>MOTOR DE ARRANQUE COMPLETO</t>
  </si>
  <si>
    <t>ALTERNADOR</t>
  </si>
  <si>
    <t>MULTIPLE/PIPETA</t>
  </si>
  <si>
    <t>AMORTIGUADOR TRASERO AMARILLO</t>
  </si>
  <si>
    <t>CONTRA PESO</t>
  </si>
  <si>
    <t>RODAJE BOLA RADIAL,6302</t>
  </si>
  <si>
    <t>SEGURO CIRCLIP</t>
  </si>
  <si>
    <t>PIEZA DE AJUSTE DE CADENA</t>
  </si>
  <si>
    <t>MANGUERAS DE FRENO DELANTERO</t>
  </si>
  <si>
    <t>PASTILLAS DE FRENO DEL</t>
  </si>
  <si>
    <t>BOMBA DE FRENO DELANTERO</t>
  </si>
  <si>
    <t>TORNILLO BIRLO</t>
  </si>
  <si>
    <t>DAMPER/CORONA DE TRACCION</t>
  </si>
  <si>
    <t>LLANTA DELANTERA 2.50/R17</t>
  </si>
  <si>
    <t>ELEMENTO DEL FILTRO DE AIRE</t>
  </si>
  <si>
    <t>CARCASA DEL FILTRO DE AIRE</t>
  </si>
  <si>
    <t>RESORTE DE FRICCION DEL ARRANQ</t>
  </si>
  <si>
    <t>TOPE POSAPIE DERECHA</t>
  </si>
  <si>
    <t>TOPE POSAPIE IZQUIERDA</t>
  </si>
  <si>
    <t>CUB TIMON IZQUI/ROJO/.</t>
  </si>
  <si>
    <t>CUB TIMON DER/ROJO/.</t>
  </si>
  <si>
    <t>CABLE DE ESTRANGULADOR</t>
  </si>
  <si>
    <t>PIN DE RUEDA TRASERA</t>
  </si>
  <si>
    <t>CONJUNTO DE FARO DELANTERO</t>
  </si>
  <si>
    <t>UNIDAD C.D.I</t>
  </si>
  <si>
    <t>COMPONENTE INTERNO DE EMBRAGUE</t>
  </si>
  <si>
    <t>CUBIERTA DERECHA PLATA</t>
  </si>
  <si>
    <t>CUBIERTA TRASERA DER PLATA</t>
  </si>
  <si>
    <t>PLACA CONECTORA DE CUB TRASERA</t>
  </si>
  <si>
    <t>PLACA DERECHA PORTA EQUIPAJE</t>
  </si>
  <si>
    <t>PLACA IZQUIERDA PORTA EQUIPAJE</t>
  </si>
  <si>
    <t>EJE GIRATORIO DE ARRANQUE DE P</t>
  </si>
  <si>
    <t>TAPABARRO INT TRASERA (LODERA)</t>
  </si>
  <si>
    <t>BASE PLATAFORMA POSAPIES</t>
  </si>
  <si>
    <t>MICA REFLECTORA LATERAL</t>
  </si>
  <si>
    <t>PLACA CONECTORA DE/NEGRO/.</t>
  </si>
  <si>
    <t>AMORTIGUADOR TRASERO CROMADO</t>
  </si>
  <si>
    <t>LLANTA DEL / TRAS 3.50 -R10</t>
  </si>
  <si>
    <t>CUB. PIERNA DELANTERA IZQ GRIS</t>
  </si>
  <si>
    <t>CUBIERTA DE PIERNA DER ROJO</t>
  </si>
  <si>
    <t>SUJETADOR BASE DE POSAPIES IZQ</t>
  </si>
  <si>
    <t>POSAPIES DE GOMA</t>
  </si>
  <si>
    <t>AMORTIGUADOR TRASERO COMPLETO</t>
  </si>
  <si>
    <t>CERRADURA DEL ASIENTO</t>
  </si>
  <si>
    <t>LLAVE DE BLOQUEO DE ASIENTO</t>
  </si>
  <si>
    <t>DIRECCIONAL DERECHA DELANTERA</t>
  </si>
  <si>
    <t>VISOR DE FARO/ROJO/.</t>
  </si>
  <si>
    <t>CUB. PIERNA DELANTERA IZQ ROJA</t>
  </si>
  <si>
    <t>CUB. PIERNA DELANTERA DER ROJA</t>
  </si>
  <si>
    <t>TAPABARRO DEL ROJO</t>
  </si>
  <si>
    <t>CUBIERTA DE INDICADORES</t>
  </si>
  <si>
    <t>TAPABARRO TRASERO</t>
  </si>
  <si>
    <t>TAPABARRO DEL. PIEZA TRASERA</t>
  </si>
  <si>
    <t>TAPABARRO INTERNO DELANTERO</t>
  </si>
  <si>
    <t>BUZO IMPULSOR DE VALVULA</t>
  </si>
  <si>
    <t>TAPETE DE GOMA POSAPIES</t>
  </si>
  <si>
    <t>PALANCA IZQUIERDA DE FRENO</t>
  </si>
  <si>
    <t>CUBIERTA DE CAJA GUANTERA</t>
  </si>
  <si>
    <t>TAPABARRO DELANTERO</t>
  </si>
  <si>
    <t>BUJE GOMA, SOPORTE MOTOR TRAS.</t>
  </si>
  <si>
    <t>CUBIERTAS IZQ GRIS</t>
  </si>
  <si>
    <t>ESPEJO RETROVISOR IZQ</t>
  </si>
  <si>
    <t>ESPEJO RETROVISOR DER</t>
  </si>
  <si>
    <t>CUBIERTA TRASERA C/AZUL/.</t>
  </si>
  <si>
    <t>ASIENTO DOBLE/GR/NE/.</t>
  </si>
  <si>
    <t>CONJ. COMPLETO PATADA ARRANQUE</t>
  </si>
  <si>
    <t>RIN RUEDA DELANTERA (PLATEADO)</t>
  </si>
  <si>
    <t>PALANCA IMPULSORA DE BALANCIN</t>
  </si>
  <si>
    <t>ASIENTO DOBLE/AZUL/.</t>
  </si>
  <si>
    <t>RETROVISOR IZQUIER/AZUL/.</t>
  </si>
  <si>
    <t>RETROVISOR DERECHO/AZUL/.</t>
  </si>
  <si>
    <t>CUBIERTA TRASERA IZQ AZUL</t>
  </si>
  <si>
    <t>PARRILLA/ NEGRO</t>
  </si>
  <si>
    <t>CUBIERTA DER AZUL</t>
  </si>
  <si>
    <t>CUBIERTA IZQ AZUL</t>
  </si>
  <si>
    <t>CAJA DE VELOCIMETRO</t>
  </si>
  <si>
    <t>TANQUE DE COMBUSTI/ROJO/.</t>
  </si>
  <si>
    <t>CUBIERTA DER ROJO</t>
  </si>
  <si>
    <t>CUBIERTA IZQ ROJO</t>
  </si>
  <si>
    <t>CHASIS</t>
  </si>
  <si>
    <t>CUB. PIERNA DELANTERA DER GRIS</t>
  </si>
  <si>
    <t>CARRERA DE COPA SUP E INF</t>
  </si>
  <si>
    <t>GUARDAPOLVO</t>
  </si>
  <si>
    <t>GUARDA DE GOMA RUEDA TRAS</t>
  </si>
  <si>
    <t>JUEGO DE ANILLOS DE PISTON</t>
  </si>
  <si>
    <t>GUIA TENSORA DE CADENA</t>
  </si>
  <si>
    <t>CUBIERTA TRASERA IZQ PLATA</t>
  </si>
  <si>
    <t>CUBIERTA IZQ NEGRO</t>
  </si>
  <si>
    <t>CONJUNTO DE TUBO DE ESCAPE</t>
  </si>
  <si>
    <t>CUBIERTA FRONTAL SUP NE/PL</t>
  </si>
  <si>
    <t>VISOR DE FARO/PLATA/.</t>
  </si>
  <si>
    <t>PUÑO DE GOMA DERECHO</t>
  </si>
  <si>
    <t>BOTON INTERRUPTOR DE FARO/LUCE</t>
  </si>
  <si>
    <t>TANQUE DE COMBUSTI/AZUL/.</t>
  </si>
  <si>
    <t>HORQUILLA DELANTERA DERECHA</t>
  </si>
  <si>
    <t>HORQUILLA DELANTERA IZQUIERDA</t>
  </si>
  <si>
    <t>RIN DELANTERO/NEGRO/.</t>
  </si>
  <si>
    <t>CUBIERTA IZQ BLANCO</t>
  </si>
  <si>
    <t>TAPABARRO DEL PLATA</t>
  </si>
  <si>
    <t>ENGRANE DE TIEMPO</t>
  </si>
  <si>
    <t>CHUPON DE BUJIA</t>
  </si>
  <si>
    <t>CLAXON DOBLE CON BASE</t>
  </si>
  <si>
    <t>CUBIERTA TOPE POSAPIE IZQ</t>
  </si>
  <si>
    <t>CUBIERTA TOPE POSAPIE DER</t>
  </si>
  <si>
    <t>PLACA DER PORTA EQUIPAJE</t>
  </si>
  <si>
    <t>PLACA IZQ PORTA EQUIPAJE</t>
  </si>
  <si>
    <t>RIN DELANTERO/AZUL/.</t>
  </si>
  <si>
    <t>ARO RUEDA DELANTERA COMPLETO</t>
  </si>
  <si>
    <t>RETROVISOR IZQUIER/NEGRO/.</t>
  </si>
  <si>
    <t>RETROVISOR DERECHO/NEGRO/.</t>
  </si>
  <si>
    <t>RIN TRASERO/AZUL/.</t>
  </si>
  <si>
    <t>CUBIERTA CILINDRO MAESTRO</t>
  </si>
  <si>
    <t>CUBIERTA DE TIMON DER</t>
  </si>
  <si>
    <t>CUBIERTA DE TIMON IZQ</t>
  </si>
  <si>
    <t>LLANTA DEL / TRAS 5.12 / R13</t>
  </si>
  <si>
    <t>CATALINA</t>
  </si>
  <si>
    <t>INTERRUPTOR DE ENCENDIDO</t>
  </si>
  <si>
    <t>TAPABARRO DEL BLANCO</t>
  </si>
  <si>
    <t>IMPULSOR DE TENSOR DE CADENA</t>
  </si>
  <si>
    <t>TAMBOR DE EMBRAGUE</t>
  </si>
  <si>
    <t>EJE MARTILLO IMPULSOR DE VAL</t>
  </si>
  <si>
    <t>CAJA DE VELOCIMETRO ROJO</t>
  </si>
  <si>
    <t>CONJ. ENCENDIDO E INTER DER</t>
  </si>
  <si>
    <t>CONJ. ENCENDIDO E INTER IZQ</t>
  </si>
  <si>
    <t>CUBIERTA MANDO FRONTAL NEGRO</t>
  </si>
  <si>
    <t>ASIENTO DOBLE PLATA NEGRO</t>
  </si>
  <si>
    <t>RIN RUEDA TRASERA (AMARILLO)</t>
  </si>
  <si>
    <t>ASIENTO DOBLE</t>
  </si>
  <si>
    <t>TAPABARRO INTERNO DEL AMARILLO</t>
  </si>
  <si>
    <t>JUEGO COMPLETO DE DISCO DE ARR</t>
  </si>
  <si>
    <t>CONTRAPESO DE EMBRAGUE</t>
  </si>
  <si>
    <t>RETEN DE ACEITE AMORTIGUADOR D</t>
  </si>
  <si>
    <t>ENGRANE DE BANDA DE EMBRAGUE</t>
  </si>
  <si>
    <t>CONJUNTO DE EMBRAGUE</t>
  </si>
  <si>
    <t>TAPON DE COMBUSTIBLE</t>
  </si>
  <si>
    <t>RODAJE DE BIELA</t>
  </si>
  <si>
    <t>PIN DE CIGÜEÑAL</t>
  </si>
  <si>
    <t>RODAJE RADIAL 63/28LUA</t>
  </si>
  <si>
    <t>ARO RUEDA TRASERA COMPLETO</t>
  </si>
  <si>
    <t>PIN DE SUJECION 10*16</t>
  </si>
  <si>
    <t>CUÑA 25*14*4</t>
  </si>
  <si>
    <t>O-RING,27.4*2.4</t>
  </si>
  <si>
    <t>PORTA FUSIBLE</t>
  </si>
  <si>
    <t>FUSIBLE</t>
  </si>
  <si>
    <t>CUBIERTA DECORATIV/AMARI/.</t>
  </si>
  <si>
    <t>ALTERNADOR / ESTATOR</t>
  </si>
  <si>
    <t>ENGRANE ACTUADOR ARRANQUE DE P</t>
  </si>
  <si>
    <t>ASIENTO DOBLE/PLATA/.</t>
  </si>
  <si>
    <t>RIN RUEDA DELANTERA (AMARILLO)</t>
  </si>
  <si>
    <t>ENGRANE DE TRACCION (PIÑON)</t>
  </si>
  <si>
    <t>DISCO DE PRESION DE EMBRAGUE</t>
  </si>
  <si>
    <t>TAPABARRO</t>
  </si>
  <si>
    <t>CONJUNTO DE IGNICION</t>
  </si>
  <si>
    <t>GOMA POSAPIE TRASERO</t>
  </si>
  <si>
    <t>CARCASA DE CADENA</t>
  </si>
  <si>
    <t>CONJUNTO DE AMORTIGUADOR TRASE</t>
  </si>
  <si>
    <t>CUBIERTA FRONTAL SUP AMARILLO</t>
  </si>
  <si>
    <t>CUBIERTA FRONTAL INF AMARILLO</t>
  </si>
  <si>
    <t>CUBIERTA MANDO FRONTAL PLATA</t>
  </si>
  <si>
    <t>TAPABARRO DEL AMARILLO</t>
  </si>
  <si>
    <t>CUBIERTA IZQ AMARILLO</t>
  </si>
  <si>
    <t>BOTON INTERRUPTOR DE LUZ BAJA/</t>
  </si>
  <si>
    <t>DIRECCIONAL IZQUIERDA</t>
  </si>
  <si>
    <t>BARRA DE DIRECCIONALES</t>
  </si>
  <si>
    <t>RETROVISOR DERECHO/PLATA/.</t>
  </si>
  <si>
    <t>RETROVISOR IZQUIER/PLATA/.</t>
  </si>
  <si>
    <t>TAPABARRO INTERNO DEL PLATA</t>
  </si>
  <si>
    <t>BOTON INTERRUPTOR EMERGENCIA</t>
  </si>
  <si>
    <t>ARNES SUPLEMENTARIO</t>
  </si>
  <si>
    <t>AMORTIGUADOR DELANTERO IZQUIER</t>
  </si>
  <si>
    <t>RIN TRASERO</t>
  </si>
  <si>
    <t>CONJUNTO DE FRENO TRASERO COMP</t>
  </si>
  <si>
    <t>TUBO DE ESCAPE/SILENCIADOR</t>
  </si>
  <si>
    <t>JUEGO DE ZAPATA DE FRENO TRASE</t>
  </si>
  <si>
    <t>ZAPATAS DE FRENO</t>
  </si>
  <si>
    <t>CADENA IMPULSORA BOMBA DE ACEI</t>
  </si>
  <si>
    <t>TAPABARRO DEL GRIS</t>
  </si>
  <si>
    <t>CAMARA DE AIRE RUEDA TRA R17</t>
  </si>
  <si>
    <t>LLANTA TRASERA 2.75/R17</t>
  </si>
  <si>
    <t>BATERIA FORZA</t>
  </si>
  <si>
    <t>CAJA GUANTERA</t>
  </si>
  <si>
    <t>DIRECCIONAL TRASERA</t>
  </si>
  <si>
    <t>DIRECCIONAL IZQUIERDA TRASERA</t>
  </si>
  <si>
    <t>CONJUNTO DE MANDO IZQUIERDO</t>
  </si>
  <si>
    <t>BOTON INTERRUPTOR FARO/LUCES</t>
  </si>
  <si>
    <t>CUBIERTA INFERIOR</t>
  </si>
  <si>
    <t>CUBIERTA SUPERIOR DE MEDIDORES</t>
  </si>
  <si>
    <t>CAMARA DE AIRE RUEDA DEL R18</t>
  </si>
  <si>
    <t>LLANTA DELANTERA 2.75/R18</t>
  </si>
  <si>
    <t>LLANTA TRASERA 3.00/R18</t>
  </si>
  <si>
    <t>CAMARA DE AIRE RUEDA TRA R18</t>
  </si>
  <si>
    <t>BATERIA ARGENTA</t>
  </si>
  <si>
    <t>DIRECCIONAL DELANTERA</t>
  </si>
  <si>
    <t>CABLE DE EMBRAGUE</t>
  </si>
  <si>
    <t>ASIENTO DOBLE/GR/RO/.</t>
  </si>
  <si>
    <t>CUBIERTA FRONTAL SUP NEGRO</t>
  </si>
  <si>
    <t>PISTON (STANDARD)</t>
  </si>
  <si>
    <t>JUEGO DE ZAPATAS DE FRENO</t>
  </si>
  <si>
    <t>CADENA DE TRACCION (428*100)</t>
  </si>
  <si>
    <t>CUBIERTA TRASERA IZQ AMARILLO</t>
  </si>
  <si>
    <t>RIN RUEDA TRASERA (PLATEADO)</t>
  </si>
  <si>
    <t>RETROVISOR DERECHO/AMARI/.</t>
  </si>
  <si>
    <t>RETROVISOR IZQUIER/AMARI/.</t>
  </si>
  <si>
    <t>BUJE GOMA, SOPORTE MOTOR DEL.</t>
  </si>
  <si>
    <t>MANIJA DE FRENO DELANTERO</t>
  </si>
  <si>
    <t>SURCO</t>
  </si>
  <si>
    <t xml:space="preserve">PELAYO, 99               </t>
  </si>
  <si>
    <t>FOCO FARO (12V35W/35W)</t>
  </si>
  <si>
    <t xml:space="preserve">PASEO CONQUISTADORES, 21 </t>
  </si>
  <si>
    <t>REGULADOR RECTIFICADOR</t>
  </si>
  <si>
    <t>LOS OLIVOS</t>
  </si>
  <si>
    <t>BATERIA CITY</t>
  </si>
  <si>
    <t xml:space="preserve">CONCENTRACION, 45        </t>
  </si>
  <si>
    <t xml:space="preserve">ALTAVISTA, 46            </t>
  </si>
  <si>
    <t>S.M.P</t>
  </si>
  <si>
    <t xml:space="preserve">PELETEROS, 234, 3º       </t>
  </si>
  <si>
    <t>BATERIA DIABOLO</t>
  </si>
  <si>
    <t xml:space="preserve">PZA. CATALUNYA, 32       </t>
  </si>
  <si>
    <t xml:space="preserve">BARCELONA, 33            </t>
  </si>
  <si>
    <t>CERCADO</t>
  </si>
  <si>
    <t xml:space="preserve">PEZ, 34                  </t>
  </si>
  <si>
    <t xml:space="preserve">BELTRAN, 32              </t>
  </si>
  <si>
    <t>CADENA DE TRACCION</t>
  </si>
  <si>
    <t xml:space="preserve">AVDA. SAN JUAN, 12       </t>
  </si>
  <si>
    <t>GOMA POSAPIE FT</t>
  </si>
  <si>
    <t xml:space="preserve">CRTA. DEL FONDO, 32      </t>
  </si>
  <si>
    <t xml:space="preserve">RIA DE BURGOS, 825       </t>
  </si>
  <si>
    <t>VOL UNIT (M3)</t>
  </si>
  <si>
    <t>UM</t>
  </si>
  <si>
    <t>DESCRIPCIÓN</t>
  </si>
  <si>
    <t>COD PRODUCTO</t>
  </si>
  <si>
    <t>Distrito</t>
  </si>
  <si>
    <t>Dirección</t>
  </si>
  <si>
    <t>MAESTRO DE PRODUCTOS</t>
  </si>
  <si>
    <t>Código del producto</t>
  </si>
  <si>
    <t>Entrega completa?</t>
  </si>
  <si>
    <t>Entrega conforme? Sin ninguna incidencia</t>
  </si>
  <si>
    <t>DATOS SALEN EN FORMA AUTOMÁTICA CON LAS TABLAS</t>
  </si>
  <si>
    <t>AUTOMÁTICO</t>
  </si>
  <si>
    <t>MANUAL</t>
  </si>
  <si>
    <t>LEAD TIME (DÍAS)</t>
  </si>
  <si>
    <t>PESO UNIT (KG)</t>
  </si>
  <si>
    <t>ES UN DATO QUE SE DEBE INGRESAR EN FORMA MANUAL</t>
  </si>
  <si>
    <t>ES UN DATO QUE SALE EN FORMA AUTOMÁTICA, YA SEA DE LAS TABLAS O POR FÓRMULA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</si>
  <si>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</si>
  <si>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</si>
  <si>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</si>
  <si>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</si>
  <si>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</si>
  <si>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</si>
  <si>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</si>
  <si>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</si>
  <si>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</si>
  <si>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MESES</t>
  </si>
  <si>
    <t>Mes</t>
  </si>
  <si>
    <t>Año</t>
  </si>
  <si>
    <t>AÑOS</t>
  </si>
  <si>
    <t>1.1 PEDIDOS ENTREGADOS EN FORMA COMPLETA</t>
  </si>
  <si>
    <t>Año:</t>
  </si>
  <si>
    <t>Nro de pedidos entregados completo</t>
  </si>
  <si>
    <t>Nro de pedidos entregados</t>
  </si>
  <si>
    <t>SI</t>
  </si>
  <si>
    <t>NO</t>
  </si>
  <si>
    <t>% Pedidos entregados completos</t>
  </si>
  <si>
    <t>Semáforo de control:</t>
  </si>
  <si>
    <t>&lt;</t>
  </si>
  <si>
    <t>&lt;=</t>
  </si>
  <si>
    <t>&gt;</t>
  </si>
  <si>
    <t>1.2 PEDIDOS ENTREGADOS EN FORMA COMPLETA POR CATEGORÍA</t>
  </si>
  <si>
    <t>MAESTRO DE CATEGORÍAS</t>
  </si>
  <si>
    <t>Total</t>
  </si>
  <si>
    <t>Indicadores de Calidad de entregas de las OC</t>
  </si>
  <si>
    <t>2.1 PEDIDOS ENTREGADOS EN FORMA CORRECTA</t>
  </si>
  <si>
    <t>2.2 PEDIDOS ENTREGADOS EN FORMA CORRECTA POR CATEGORÍA</t>
  </si>
  <si>
    <t>Nro de pedidos entregados correcta</t>
  </si>
  <si>
    <t>% Pedidos entregados en forma correcta</t>
  </si>
  <si>
    <t>Nro de pedidos entregados a tiempo</t>
  </si>
  <si>
    <t>Indicadores de Cumplimientos de Entregas</t>
  </si>
  <si>
    <t>% Pedidos entregados a tiempo</t>
  </si>
  <si>
    <t>Nro de Pedido</t>
  </si>
  <si>
    <t>Pedido-3492451</t>
  </si>
  <si>
    <t>Pedido-3527536</t>
  </si>
  <si>
    <t>Pedido-3429957</t>
  </si>
  <si>
    <t>Pedido-3131510</t>
  </si>
  <si>
    <t>Pedido-3346140</t>
  </si>
  <si>
    <t>Pedido-3652068</t>
  </si>
  <si>
    <t>Pedido-3231305</t>
  </si>
  <si>
    <t>Pedido-3832394</t>
  </si>
  <si>
    <t>Pedido-3181820</t>
  </si>
  <si>
    <t>Pedido-3763603</t>
  </si>
  <si>
    <t>Pedido-3697947</t>
  </si>
  <si>
    <t>Pedido-3869053</t>
  </si>
  <si>
    <t>Pedido-3859083</t>
  </si>
  <si>
    <t>Pedido-3777879</t>
  </si>
  <si>
    <t>Pedido-3182208</t>
  </si>
  <si>
    <t>Pedido-3806853</t>
  </si>
  <si>
    <t>Pedido-3120908</t>
  </si>
  <si>
    <t>Pedido-3083258</t>
  </si>
  <si>
    <t>Pedido-3644155</t>
  </si>
  <si>
    <t>Pedido-3367879</t>
  </si>
  <si>
    <t>Pedido-3824266</t>
  </si>
  <si>
    <t>Pedido-3845285</t>
  </si>
  <si>
    <t>Pedido-3502957</t>
  </si>
  <si>
    <t>Pedido-3282961</t>
  </si>
  <si>
    <t>Pedido-3047484</t>
  </si>
  <si>
    <t>Pedido-3805820</t>
  </si>
  <si>
    <t>Pedido-3241786</t>
  </si>
  <si>
    <t>Pedido-3201051</t>
  </si>
  <si>
    <t>Pedido-3308740</t>
  </si>
  <si>
    <t>Pedido-3533250</t>
  </si>
  <si>
    <t>Pedido-3098845</t>
  </si>
  <si>
    <t>Pedido-3201259</t>
  </si>
  <si>
    <t>Pedido-3839552</t>
  </si>
  <si>
    <t>Pedido-3458265</t>
  </si>
  <si>
    <t>Pedido-3847173</t>
  </si>
  <si>
    <t>Pedido-3477622</t>
  </si>
  <si>
    <t>Pedido-3274829</t>
  </si>
  <si>
    <t>Pedido-3066021</t>
  </si>
  <si>
    <t>Pedido-3470652</t>
  </si>
  <si>
    <t>Pedido-3732108</t>
  </si>
  <si>
    <t>Pedido-3267061</t>
  </si>
  <si>
    <t>Pedido-3250327</t>
  </si>
  <si>
    <t>Pedido-3740484</t>
  </si>
  <si>
    <t>3.1 PEDIDOS ENTREGADOS A TIEMPO</t>
  </si>
  <si>
    <t>4.1 INDICADOR OTIF (ON TIME IN FULL)</t>
  </si>
  <si>
    <t>% Pedidos entregados en forma completa</t>
  </si>
  <si>
    <t>OTIF</t>
  </si>
  <si>
    <t>4.2 OTIF POR CATEGORÍA</t>
  </si>
  <si>
    <t>Código del cliente</t>
  </si>
  <si>
    <t>MAESTRO DE CLIENTES</t>
  </si>
  <si>
    <t>Cod cliente</t>
  </si>
  <si>
    <t>Cliente</t>
  </si>
  <si>
    <t>Tipo de cliente</t>
  </si>
  <si>
    <t>RETAIL</t>
  </si>
  <si>
    <t>HOMECENTER</t>
  </si>
  <si>
    <t>DISTRIBUIDORES</t>
  </si>
  <si>
    <t>MAYORISTAS</t>
  </si>
  <si>
    <t>CORPORATIVO</t>
  </si>
  <si>
    <t>PROYECTOS</t>
  </si>
  <si>
    <t>INSTITUCIONAL</t>
  </si>
  <si>
    <t>TIPO DE CLIENTE</t>
  </si>
  <si>
    <t>MAESTRO DE TIPO DE CLIENTES</t>
  </si>
  <si>
    <t>Plazo de entrega ofrecido</t>
  </si>
  <si>
    <t>Se cumplió Plazo de entrega?</t>
  </si>
  <si>
    <t>DETALLE DE PEDIDOS ENTREGADOS</t>
  </si>
  <si>
    <t>1.3 PEDIDOS ENTREGADOS EN FORMA COMPLETA POR TIPO DE CLIENTE</t>
  </si>
  <si>
    <t>2.3 PEDIDOS ENTREGADOS EN FORMA CORRECTA POR TIPO DE CLIENTE</t>
  </si>
  <si>
    <t>3.3 PEDIDOS ENTREGADOS A TIEMPO POR TIPO DE CLIENTE</t>
  </si>
  <si>
    <t>3.2 PEDIDOS ENTREGADOS A TIEMPO POR CATEGORÍA</t>
  </si>
  <si>
    <t>4.3 OTIF POR TIPO DE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</si>
</sst>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9" fillId="5" borderId="0" xfId="0" applyFont="1" applyFill="1" applyAlignment="1">
      <alignment horizontal="centerContinuous" vertical="center"/>
    </xf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centerContinuous" vertical="center"/>
    </xf>
    <xf numFmtId="0" fontId="11" fillId="0" borderId="0" xfId="0" applyFont="1"/>
    <xf numFmtId="0" fontId="5" fillId="0" borderId="0" xfId="0" applyFont="1" applyAlignment="1">
      <alignment horizontal="center" vertical="center" wrapText="1"/>
    </xf>
    <xf numFmtId="164" fontId="4" fillId="0" borderId="0" xfId="1" applyFont="1"/>
    <xf numFmtId="164" fontId="5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6" fillId="0" borderId="0" xfId="0" applyNumberFormat="1" applyFont="1"/>
    <xf numFmtId="0" fontId="5" fillId="0" borderId="0" xfId="0" applyFont="1"/>
    <xf numFmtId="0" fontId="5" fillId="3" borderId="0" xfId="0" applyFont="1" applyFill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6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3" fillId="8" borderId="2" xfId="0" applyFont="1" applyFill="1" applyBorder="1" applyAlignment="1">
      <alignment horizontal="center" vertical="center"/>
    </xf>
    <xf numFmtId="9" fontId="13" fillId="0" borderId="2" xfId="2" applyFont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2" fillId="7" borderId="0" xfId="0" applyFont="1" applyFill="1" applyAlignment="1">
      <alignment vertical="center"/>
    </xf>
    <xf numFmtId="9" fontId="13" fillId="9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9" fontId="12" fillId="0" borderId="0" xfId="2" applyFont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9" fontId="13" fillId="0" borderId="0" xfId="2" applyFont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9" fontId="12" fillId="0" borderId="2" xfId="2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Porcentaje" xfId="2" builtinId="5"/>
  </cellStyles>
  <dxfs count="9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% PEDIDOS ENTREGADOS EN FORMA COMPLETA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'Indicad. 1'!$E$8:$P$8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1'!$E$11:$P$11</c:f>
              <c:numCache>
                <c:formatCode>0%</c:formatCode>
                <c:ptCount val="12"/>
                <c:pt idx="0">
                  <c:v>0.76923076923076927</c:v>
                </c:pt>
                <c:pt idx="1">
                  <c:v>0.76</c:v>
                </c:pt>
                <c:pt idx="2">
                  <c:v>0.81818181818181823</c:v>
                </c:pt>
                <c:pt idx="3">
                  <c:v>0.74117647058823533</c:v>
                </c:pt>
                <c:pt idx="4">
                  <c:v>0.72727272727272729</c:v>
                </c:pt>
                <c:pt idx="5">
                  <c:v>0.68181818181818177</c:v>
                </c:pt>
                <c:pt idx="6">
                  <c:v>0.66666666666666663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B7-4CCA-959F-69E7EE76E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% PEDIDOS ENTREGADOS EN FORMA CORRECTA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'Indicad. 2'!$E$8:$P$8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2'!$E$11:$P$11</c:f>
              <c:numCache>
                <c:formatCode>0%</c:formatCode>
                <c:ptCount val="12"/>
                <c:pt idx="0">
                  <c:v>0.80769230769230771</c:v>
                </c:pt>
                <c:pt idx="1">
                  <c:v>0.82</c:v>
                </c:pt>
                <c:pt idx="2">
                  <c:v>0.70454545454545459</c:v>
                </c:pt>
                <c:pt idx="3">
                  <c:v>0.71764705882352942</c:v>
                </c:pt>
                <c:pt idx="4">
                  <c:v>0.74545454545454548</c:v>
                </c:pt>
                <c:pt idx="5">
                  <c:v>0.59090909090909094</c:v>
                </c:pt>
                <c:pt idx="6">
                  <c:v>0.76666666666666672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5D-43D7-BC2B-FDFBD2483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% PEDIDOS ENTREGADOS DENTRO DE LEAD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'Indicad. 3'!$E$8:$P$8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3'!$E$11:$P$11</c:f>
              <c:numCache>
                <c:formatCode>0%</c:formatCode>
                <c:ptCount val="12"/>
                <c:pt idx="0">
                  <c:v>0.40384615384615385</c:v>
                </c:pt>
                <c:pt idx="1">
                  <c:v>0.38</c:v>
                </c:pt>
                <c:pt idx="2">
                  <c:v>0.31818181818181818</c:v>
                </c:pt>
                <c:pt idx="3">
                  <c:v>0.32941176470588235</c:v>
                </c:pt>
                <c:pt idx="4">
                  <c:v>0.38181818181818183</c:v>
                </c:pt>
                <c:pt idx="5">
                  <c:v>0.5</c:v>
                </c:pt>
                <c:pt idx="6">
                  <c:v>0.2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D8-4416-9FEA-2EA9A3F87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% OTIF - ON TIME IN FULL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'Indicad. 4'!$E$8:$P$8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'Indicad. 4'!$E$12:$P$12</c:f>
              <c:numCache>
                <c:formatCode>0%</c:formatCode>
                <c:ptCount val="12"/>
                <c:pt idx="0">
                  <c:v>0.25091033227127907</c:v>
                </c:pt>
                <c:pt idx="1">
                  <c:v>0.236816</c:v>
                </c:pt>
                <c:pt idx="2">
                  <c:v>0.18341472577009768</c:v>
                </c:pt>
                <c:pt idx="3">
                  <c:v>0.17521514349684511</c:v>
                </c:pt>
                <c:pt idx="4">
                  <c:v>0.20700225394440275</c:v>
                </c:pt>
                <c:pt idx="5">
                  <c:v>0.20144628099173553</c:v>
                </c:pt>
                <c:pt idx="6">
                  <c:v>0.10222222222222221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61-436F-8694-06A8D2DF6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168504"/>
        <c:axId val="158170472"/>
      </c:lineChart>
      <c:catAx>
        <c:axId val="15816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70472"/>
        <c:crosses val="autoZero"/>
        <c:auto val="1"/>
        <c:lblAlgn val="ctr"/>
        <c:lblOffset val="100"/>
        <c:noMultiLvlLbl val="0"/>
      </c:catAx>
      <c:valAx>
        <c:axId val="15817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8168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38100</xdr:rowOff>
    </xdr:from>
    <xdr:to>
      <xdr:col>13</xdr:col>
      <xdr:colOff>619124</xdr:colOff>
      <xdr:row>28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5E42E2-6366-448B-B016-4517C7735D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57150</xdr:rowOff>
    </xdr:from>
    <xdr:to>
      <xdr:col>13</xdr:col>
      <xdr:colOff>619124</xdr:colOff>
      <xdr:row>28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2A9DD1-E110-40FE-95FD-DBA8948C4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16</xdr:row>
      <xdr:rowOff>57150</xdr:rowOff>
    </xdr:from>
    <xdr:to>
      <xdr:col>13</xdr:col>
      <xdr:colOff>619124</xdr:colOff>
      <xdr:row>28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8151A4-20BD-466A-AD91-D1FD13371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438149</xdr:colOff>
      <xdr:row>17</xdr:row>
      <xdr:rowOff>57150</xdr:rowOff>
    </xdr:from>
    <xdr:to>
      <xdr:col>13</xdr:col>
      <xdr:colOff>619124</xdr:colOff>
      <xdr:row>29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9C50F6E-6B59-4FB5-B5AE-BB6581232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a7" displayName="Tabla7" ref="B10:R348" totalsRowShown="0" headerRowDxfId="92" dataDxfId="91">
  <autoFilter ref="B10:R348" xr:uid="{00000000-0009-0000-0100-000006000000}"/>
  <tableColumns count="17">
    <tableColumn id="1" xr3:uid="{00000000-0010-0000-0000-000001000000}" name="Fecha" dataDxfId="90"/>
    <tableColumn id="2" xr3:uid="{00000000-0010-0000-0000-000002000000}" name="Nro de Pedido" dataDxfId="89"/>
    <tableColumn id="3" xr3:uid="{00000000-0010-0000-0000-000003000000}" name="Código del producto" dataDxfId="88"/>
    <tableColumn id="4" xr3:uid="{00000000-0010-0000-0000-000004000000}" name="Producto" dataDxfId="87">
      <calculatedColumnFormula>VLOOKUP(D11,Tablas!$B$4:$C$1060,2,0)</calculatedColumnFormula>
    </tableColumn>
    <tableColumn id="5" xr3:uid="{00000000-0010-0000-0000-000005000000}" name="Unidad de medida" dataDxfId="86">
      <calculatedColumnFormula>VLOOKUP(D11,Tablas!$B:$E,4,0)</calculatedColumnFormula>
    </tableColumn>
    <tableColumn id="6" xr3:uid="{00000000-0010-0000-0000-000006000000}" name="Categoría" dataDxfId="85">
      <calculatedColumnFormula>VLOOKUP(D11,Tablas!$B:$D,3,0)</calculatedColumnFormula>
    </tableColumn>
    <tableColumn id="14" xr3:uid="{00000000-0010-0000-0000-00000E000000}" name="Código del cliente" dataDxfId="84"/>
    <tableColumn id="7" xr3:uid="{00000000-0010-0000-0000-000007000000}" name="Cliente" dataDxfId="83">
      <calculatedColumnFormula>VLOOKUP(Tabla7[[#This Row],[Código del cliente]],Tablas!$O$4:$S$16,2,0)</calculatedColumnFormula>
    </tableColumn>
    <tableColumn id="17" xr3:uid="{41711A1A-4EA2-4961-8FA5-F18A9CF3831C}" name="Tipo de cliente" dataDxfId="82">
      <calculatedColumnFormula>VLOOKUP(Tabla7[[#This Row],[Código del cliente]],Tablas!$O$4:$S$16,3,0)</calculatedColumnFormula>
    </tableColumn>
    <tableColumn id="8" xr3:uid="{00000000-0010-0000-0000-000008000000}" name="Fecha de entrega real" dataDxfId="81"/>
    <tableColumn id="9" xr3:uid="{00000000-0010-0000-0000-000009000000}" name="Días transcurridos" dataDxfId="80">
      <calculatedColumnFormula>K11-B11</calculatedColumnFormula>
    </tableColumn>
    <tableColumn id="10" xr3:uid="{00000000-0010-0000-0000-00000A000000}" name="Plazo de entrega ofrecido" dataDxfId="79">
      <calculatedColumnFormula>VLOOKUP(D11,Tabla1345[#All],5,0)</calculatedColumnFormula>
    </tableColumn>
    <tableColumn id="11" xr3:uid="{00000000-0010-0000-0000-00000B000000}" name="Se cumplió Plazo de entrega?" dataDxfId="78">
      <calculatedColumnFormula>IF(L11&lt;=M11,"SI","NO")</calculatedColumnFormula>
    </tableColumn>
    <tableColumn id="12" xr3:uid="{00000000-0010-0000-0000-00000C000000}" name="Entrega completa?" dataDxfId="77"/>
    <tableColumn id="13" xr3:uid="{00000000-0010-0000-0000-00000D000000}" name="Entrega conforme? Sin ninguna incidencia" dataDxfId="76"/>
    <tableColumn id="15" xr3:uid="{00000000-0010-0000-0000-00000F000000}" name="Mes" dataDxfId="75">
      <calculatedColumnFormula>VLOOKUP(MONTH(Tabla7[[#This Row],[Fecha]]),Tablas!$U$4:$V$15,2,0)</calculatedColumnFormula>
    </tableColumn>
    <tableColumn id="16" xr3:uid="{00000000-0010-0000-0000-000010000000}" name="Año" dataDxfId="74">
      <calculatedColumnFormula>YEAR(Tabla7[[#This Row],[Fecha]])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345" displayName="Tabla1345" ref="B3:H1060" totalsRowShown="0" headerRowDxfId="73" dataDxfId="72">
  <autoFilter ref="B3:H1060" xr:uid="{00000000-0009-0000-0100-000001000000}"/>
  <tableColumns count="7">
    <tableColumn id="1" xr3:uid="{00000000-0010-0000-0100-000001000000}" name="COD PRODUCTO" dataDxfId="71">
      <calculatedColumnFormula>RANDBETWEEN(300001,399999)</calculatedColumnFormula>
    </tableColumn>
    <tableColumn id="2" xr3:uid="{00000000-0010-0000-0100-000002000000}" name="DESCRIPCIÓN" dataDxfId="70"/>
    <tableColumn id="4" xr3:uid="{00000000-0010-0000-0100-000004000000}" name="CATEGORÍA" dataDxfId="69"/>
    <tableColumn id="5" xr3:uid="{00000000-0010-0000-0100-000005000000}" name="UM" dataDxfId="68"/>
    <tableColumn id="3" xr3:uid="{00000000-0010-0000-0100-000003000000}" name="LEAD TIME (DÍAS)" dataDxfId="67"/>
    <tableColumn id="6" xr3:uid="{00000000-0010-0000-0100-000006000000}" name="PESO UNIT (KG)" dataDxfId="66" dataCellStyle="Millares"/>
    <tableColumn id="7" xr3:uid="{00000000-0010-0000-0100-000007000000}" name="VOL UNIT (M3)" dataDxfId="65" dataCellStyle="Millares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a5" displayName="Tabla5" ref="O3:S16" totalsRowShown="0" headerRowDxfId="64" dataDxfId="63">
  <autoFilter ref="O3:S16" xr:uid="{00000000-0009-0000-0100-000002000000}"/>
  <tableColumns count="5">
    <tableColumn id="1" xr3:uid="{00000000-0010-0000-0200-000001000000}" name="Cod cliente" dataDxfId="62"/>
    <tableColumn id="2" xr3:uid="{00000000-0010-0000-0200-000002000000}" name="Cliente" dataDxfId="61"/>
    <tableColumn id="5" xr3:uid="{E206CDA7-511D-475D-87CE-15F440F775F4}" name="Tipo de cliente" dataDxfId="60"/>
    <tableColumn id="3" xr3:uid="{00000000-0010-0000-0200-000003000000}" name="Dirección" dataDxfId="59"/>
    <tableColumn id="4" xr3:uid="{00000000-0010-0000-0200-000004000000}" name="Distrito" dataDxfId="58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J3:J17" totalsRowShown="0" headerRowDxfId="57" dataDxfId="56">
  <autoFilter ref="J3:J17" xr:uid="{00000000-0009-0000-0100-000003000000}"/>
  <tableColumns count="1">
    <tableColumn id="1" xr3:uid="{00000000-0010-0000-0300-000001000000}" name="CATEGORÍA" dataDxfId="55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04D10F-4F5F-4DF0-8CD9-3E37C97E07B6}" name="Tabla4" displayName="Tabla4" ref="L3:L10" totalsRowShown="0" headerRowDxfId="54" dataDxfId="53">
  <autoFilter ref="L3:L10" xr:uid="{FA3F0B09-E5EB-41A0-B06F-CCA3AAD4A666}"/>
  <tableColumns count="1">
    <tableColumn id="1" xr3:uid="{2481F801-5757-4A97-BE0D-9010F234ED38}" name="TIPO DE CLIENTE" dataDxfId="5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93"/>
  <sheetViews>
    <sheetView showGridLines="0" workbookViewId="0">
      <selection activeCell="I2" sqref="I2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894</v>
      </c>
    </row>
    <row r="4" spans="2:17" x14ac:dyDescent="0.25">
      <c r="B4" s="28" t="s">
        <v>880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882</v>
      </c>
      <c r="C9" s="50"/>
      <c r="D9" s="51"/>
      <c r="E9" s="31">
        <f>COUNTIFS(Tabla7[Año],$C$6,Tabla7[Mes],E$8,Tabla7[Entrega completa?],"SI")</f>
        <v>40</v>
      </c>
      <c r="F9" s="31">
        <f>COUNTIFS(Tabla7[Año],$C$6,Tabla7[Mes],F$8,Tabla7[Entrega completa?],"SI")</f>
        <v>38</v>
      </c>
      <c r="G9" s="31">
        <f>COUNTIFS(Tabla7[Año],$C$6,Tabla7[Mes],G$8,Tabla7[Entrega completa?],"SI")</f>
        <v>36</v>
      </c>
      <c r="H9" s="31">
        <f>COUNTIFS(Tabla7[Año],$C$6,Tabla7[Mes],H$8,Tabla7[Entrega completa?],"SI")</f>
        <v>63</v>
      </c>
      <c r="I9" s="31">
        <f>COUNTIFS(Tabla7[Año],$C$6,Tabla7[Mes],I$8,Tabla7[Entrega completa?],"SI")</f>
        <v>40</v>
      </c>
      <c r="J9" s="31">
        <f>COUNTIFS(Tabla7[Año],$C$6,Tabla7[Mes],J$8,Tabla7[Entrega completa?],"SI")</f>
        <v>15</v>
      </c>
      <c r="K9" s="31">
        <f>COUNTIFS(Tabla7[Año],$C$6,Tabla7[Mes],K$8,Tabla7[Entrega completa?],"SI")</f>
        <v>20</v>
      </c>
      <c r="L9" s="31">
        <f>COUNTIFS(Tabla7[Año],$C$6,Tabla7[Mes],L$8,Tabla7[Entrega completa?],"SI")</f>
        <v>0</v>
      </c>
      <c r="M9" s="31">
        <f>COUNTIFS(Tabla7[Año],$C$6,Tabla7[Mes],M$8,Tabla7[Entrega completa?],"SI")</f>
        <v>0</v>
      </c>
      <c r="N9" s="31">
        <f>COUNTIFS(Tabla7[Año],$C$6,Tabla7[Mes],N$8,Tabla7[Entrega completa?],"SI")</f>
        <v>0</v>
      </c>
      <c r="O9" s="31">
        <f>COUNTIFS(Tabla7[Año],$C$6,Tabla7[Mes],O$8,Tabla7[Entrega completa?],"SI")</f>
        <v>0</v>
      </c>
      <c r="P9" s="31">
        <f>COUNTIFS(Tabla7[Año],$C$6,Tabla7[Mes],P$8,Tabla7[Entrega completa?],"SI")</f>
        <v>0</v>
      </c>
      <c r="Q9" s="42">
        <f>SUM(E9:P9)</f>
        <v>252</v>
      </c>
    </row>
    <row r="10" spans="2:17" x14ac:dyDescent="0.25">
      <c r="B10" s="49" t="s">
        <v>883</v>
      </c>
      <c r="C10" s="50"/>
      <c r="D10" s="51"/>
      <c r="E10" s="31">
        <f>COUNTIFS(Tabla7[Año],$C$6,Tabla7[Mes],E$8,Tabla7[Entrega completa?],"*")</f>
        <v>52</v>
      </c>
      <c r="F10" s="31">
        <f>COUNTIFS(Tabla7[Año],$C$6,Tabla7[Mes],F$8,Tabla7[Entrega completa?],"*")</f>
        <v>50</v>
      </c>
      <c r="G10" s="31">
        <f>COUNTIFS(Tabla7[Año],$C$6,Tabla7[Mes],G$8,Tabla7[Entrega completa?],"*")</f>
        <v>44</v>
      </c>
      <c r="H10" s="31">
        <f>COUNTIFS(Tabla7[Año],$C$6,Tabla7[Mes],H$8,Tabla7[Entrega completa?],"*")</f>
        <v>85</v>
      </c>
      <c r="I10" s="31">
        <f>COUNTIFS(Tabla7[Año],$C$6,Tabla7[Mes],I$8,Tabla7[Entrega completa?],"*")</f>
        <v>55</v>
      </c>
      <c r="J10" s="31">
        <f>COUNTIFS(Tabla7[Año],$C$6,Tabla7[Mes],J$8,Tabla7[Entrega completa?],"*")</f>
        <v>22</v>
      </c>
      <c r="K10" s="31">
        <f>COUNTIFS(Tabla7[Año],$C$6,Tabla7[Mes],K$8,Tabla7[Entrega completa?],"*")</f>
        <v>30</v>
      </c>
      <c r="L10" s="31">
        <f>COUNTIFS(Tabla7[Año],$C$6,Tabla7[Mes],L$8,Tabla7[Entrega completa?],"*")</f>
        <v>0</v>
      </c>
      <c r="M10" s="31">
        <f>COUNTIFS(Tabla7[Año],$C$6,Tabla7[Mes],M$8,Tabla7[Entrega completa?],"*")</f>
        <v>0</v>
      </c>
      <c r="N10" s="31">
        <f>COUNTIFS(Tabla7[Año],$C$6,Tabla7[Mes],N$8,Tabla7[Entrega completa?],"*")</f>
        <v>0</v>
      </c>
      <c r="O10" s="31">
        <f>COUNTIFS(Tabla7[Año],$C$6,Tabla7[Mes],O$8,Tabla7[Entrega completa?],"*")</f>
        <v>0</v>
      </c>
      <c r="P10" s="31">
        <f>COUNTIFS(Tabla7[Año],$C$6,Tabla7[Mes],P$8,Tabla7[Entrega completa?],"*")</f>
        <v>0</v>
      </c>
      <c r="Q10" s="42">
        <f>SUM(E10:P10)</f>
        <v>338</v>
      </c>
    </row>
    <row r="11" spans="2:17" x14ac:dyDescent="0.25">
      <c r="B11" s="49" t="s">
        <v>886</v>
      </c>
      <c r="C11" s="50"/>
      <c r="D11" s="51"/>
      <c r="E11" s="33">
        <f t="shared" ref="E11:Q11" si="0">IFERROR(E9/E10,0)</f>
        <v>0.76923076923076927</v>
      </c>
      <c r="F11" s="33">
        <f t="shared" si="0"/>
        <v>0.76</v>
      </c>
      <c r="G11" s="33">
        <f t="shared" si="0"/>
        <v>0.81818181818181823</v>
      </c>
      <c r="H11" s="33">
        <f t="shared" si="0"/>
        <v>0.74117647058823533</v>
      </c>
      <c r="I11" s="33">
        <f t="shared" si="0"/>
        <v>0.72727272727272729</v>
      </c>
      <c r="J11" s="33">
        <f t="shared" si="0"/>
        <v>0.68181818181818177</v>
      </c>
      <c r="K11" s="33">
        <f t="shared" si="0"/>
        <v>0.66666666666666663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0.74556213017751483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891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IFERROR(COUNTIFS(Tabla7[Año],$C$33,Tabla7[Mes],D$35,Tabla7[Entrega completa?],"SI",Tabla7[Categoría],$B36)/COUNTIFS(Tabla7[Año],$C$33,Tabla7[Mes],D$35,Tabla7[Entrega completa?],"*",Tabla7[Categoría],$B36),"")</f>
        <v/>
      </c>
      <c r="E36" s="40" t="str">
        <f>IFERROR(COUNTIFS(Tabla7[Año],$C$33,Tabla7[Mes],E$35,Tabla7[Entrega completa?],"SI",Tabla7[Categoría],$B36)/COUNTIFS(Tabla7[Año],$C$33,Tabla7[Mes],E$35,Tabla7[Entrega completa?],"*",Tabla7[Categoría],$B36),"")</f>
        <v/>
      </c>
      <c r="F36" s="40">
        <f>IFERROR(COUNTIFS(Tabla7[Año],$C$33,Tabla7[Mes],F$35,Tabla7[Entrega completa?],"SI",Tabla7[Categoría],$B36)/COUNTIFS(Tabla7[Año],$C$33,Tabla7[Mes],F$35,Tabla7[Entrega completa?],"*",Tabla7[Categoría],$B36),"")</f>
        <v>1</v>
      </c>
      <c r="G36" s="40">
        <f>IFERROR(COUNTIFS(Tabla7[Año],$C$33,Tabla7[Mes],G$35,Tabla7[Entrega completa?],"SI",Tabla7[Categoría],$B36)/COUNTIFS(Tabla7[Año],$C$33,Tabla7[Mes],G$35,Tabla7[Entrega completa?],"*",Tabla7[Categoría],$B36),"")</f>
        <v>1</v>
      </c>
      <c r="H36" s="40">
        <f>IFERROR(COUNTIFS(Tabla7[Año],$C$33,Tabla7[Mes],H$35,Tabla7[Entrega completa?],"SI",Tabla7[Categoría],$B36)/COUNTIFS(Tabla7[Año],$C$33,Tabla7[Mes],H$35,Tabla7[Entrega completa?],"*",Tabla7[Categoría],$B36),"")</f>
        <v>1</v>
      </c>
      <c r="I36" s="40" t="str">
        <f>IFERROR(COUNTIFS(Tabla7[Año],$C$33,Tabla7[Mes],I$35,Tabla7[Entrega completa?],"SI",Tabla7[Categoría],$B36)/COUNTIFS(Tabla7[Año],$C$33,Tabla7[Mes],I$35,Tabla7[Entrega completa?],"*",Tabla7[Categoría],$B36),"")</f>
        <v/>
      </c>
      <c r="J36" s="40" t="str">
        <f>IFERROR(COUNTIFS(Tabla7[Año],$C$33,Tabla7[Mes],J$35,Tabla7[Entrega completa?],"SI",Tabla7[Categoría],$B36)/COUNTIFS(Tabla7[Año],$C$33,Tabla7[Mes],J$35,Tabla7[Entrega completa?],"*",Tabla7[Categoría],$B36),"")</f>
        <v/>
      </c>
      <c r="K36" s="40" t="str">
        <f>IFERROR(COUNTIFS(Tabla7[Año],$C$33,Tabla7[Mes],K$35,Tabla7[Entrega completa?],"SI",Tabla7[Categoría],$B36)/COUNTIFS(Tabla7[Año],$C$33,Tabla7[Mes],K$35,Tabla7[Entrega completa?],"*",Tabla7[Categoría],$B36),"")</f>
        <v/>
      </c>
      <c r="L36" s="40" t="str">
        <f>IFERROR(COUNTIFS(Tabla7[Año],$C$33,Tabla7[Mes],L$35,Tabla7[Entrega completa?],"SI",Tabla7[Categoría],$B36)/COUNTIFS(Tabla7[Año],$C$33,Tabla7[Mes],L$35,Tabla7[Entrega completa?],"*",Tabla7[Categoría],$B36),"")</f>
        <v/>
      </c>
      <c r="M36" s="40" t="str">
        <f>IFERROR(COUNTIFS(Tabla7[Año],$C$33,Tabla7[Mes],M$35,Tabla7[Entrega completa?],"SI",Tabla7[Categoría],$B36)/COUNTIFS(Tabla7[Año],$C$33,Tabla7[Mes],M$35,Tabla7[Entrega completa?],"*",Tabla7[Categoría],$B36),"")</f>
        <v/>
      </c>
      <c r="N36" s="40" t="str">
        <f>IFERROR(COUNTIFS(Tabla7[Año],$C$33,Tabla7[Mes],N$35,Tabla7[Entrega completa?],"SI",Tabla7[Categoría],$B36)/COUNTIFS(Tabla7[Año],$C$33,Tabla7[Mes],N$35,Tabla7[Entrega completa?],"*",Tabla7[Categoría],$B36),"")</f>
        <v/>
      </c>
      <c r="O36" s="40" t="str">
        <f>IFERROR(COUNTIFS(Tabla7[Año],$C$33,Tabla7[Mes],O$35,Tabla7[Entrega completa?],"SI",Tabla7[Categoría],$B36)/COUNTIFS(Tabla7[Año],$C$33,Tabla7[Mes],O$35,Tabla7[Entrega completa?],"*",Tabla7[Categoría],$B36),"")</f>
        <v/>
      </c>
      <c r="P36" s="43">
        <f>IFERROR(COUNTIFS(Tabla7[Año],$C$33,Tabla7[Mes],"*",Tabla7[Entrega completa?],"SI",Tabla7[Categoría],$B36)/COUNTIFS(Tabla7[Año],$C$33,Tabla7[Mes],"*",Tabla7[Entrega completa?],"*",Tabla7[Categoría],$B36),"")</f>
        <v>1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IFERROR(COUNTIFS(Tabla7[Año],$C$33,Tabla7[Mes],D$35,Tabla7[Entrega completa?],"SI",Tabla7[Categoría],$B37)/COUNTIFS(Tabla7[Año],$C$33,Tabla7[Mes],D$35,Tabla7[Entrega completa?],"*",Tabla7[Categoría],$B37),"")</f>
        <v/>
      </c>
      <c r="E37" s="40">
        <f>IFERROR(COUNTIFS(Tabla7[Año],$C$33,Tabla7[Mes],E$35,Tabla7[Entrega completa?],"SI",Tabla7[Categoría],$B37)/COUNTIFS(Tabla7[Año],$C$33,Tabla7[Mes],E$35,Tabla7[Entrega completa?],"*",Tabla7[Categoría],$B37),"")</f>
        <v>1</v>
      </c>
      <c r="F37" s="40" t="str">
        <f>IFERROR(COUNTIFS(Tabla7[Año],$C$33,Tabla7[Mes],F$35,Tabla7[Entrega completa?],"SI",Tabla7[Categoría],$B37)/COUNTIFS(Tabla7[Año],$C$33,Tabla7[Mes],F$35,Tabla7[Entrega completa?],"*",Tabla7[Categoría],$B37),"")</f>
        <v/>
      </c>
      <c r="G37" s="40" t="str">
        <f>IFERROR(COUNTIFS(Tabla7[Año],$C$33,Tabla7[Mes],G$35,Tabla7[Entrega completa?],"SI",Tabla7[Categoría],$B37)/COUNTIFS(Tabla7[Año],$C$33,Tabla7[Mes],G$35,Tabla7[Entrega completa?],"*",Tabla7[Categoría],$B37),"")</f>
        <v/>
      </c>
      <c r="H37" s="40" t="str">
        <f>IFERROR(COUNTIFS(Tabla7[Año],$C$33,Tabla7[Mes],H$35,Tabla7[Entrega completa?],"SI",Tabla7[Categoría],$B37)/COUNTIFS(Tabla7[Año],$C$33,Tabla7[Mes],H$35,Tabla7[Entrega completa?],"*",Tabla7[Categoría],$B37),"")</f>
        <v/>
      </c>
      <c r="I37" s="40" t="str">
        <f>IFERROR(COUNTIFS(Tabla7[Año],$C$33,Tabla7[Mes],I$35,Tabla7[Entrega completa?],"SI",Tabla7[Categoría],$B37)/COUNTIFS(Tabla7[Año],$C$33,Tabla7[Mes],I$35,Tabla7[Entrega completa?],"*",Tabla7[Categoría],$B37),"")</f>
        <v/>
      </c>
      <c r="J37" s="40" t="str">
        <f>IFERROR(COUNTIFS(Tabla7[Año],$C$33,Tabla7[Mes],J$35,Tabla7[Entrega completa?],"SI",Tabla7[Categoría],$B37)/COUNTIFS(Tabla7[Año],$C$33,Tabla7[Mes],J$35,Tabla7[Entrega completa?],"*",Tabla7[Categoría],$B37),"")</f>
        <v/>
      </c>
      <c r="K37" s="40" t="str">
        <f>IFERROR(COUNTIFS(Tabla7[Año],$C$33,Tabla7[Mes],K$35,Tabla7[Entrega completa?],"SI",Tabla7[Categoría],$B37)/COUNTIFS(Tabla7[Año],$C$33,Tabla7[Mes],K$35,Tabla7[Entrega completa?],"*",Tabla7[Categoría],$B37),"")</f>
        <v/>
      </c>
      <c r="L37" s="40" t="str">
        <f>IFERROR(COUNTIFS(Tabla7[Año],$C$33,Tabla7[Mes],L$35,Tabla7[Entrega completa?],"SI",Tabla7[Categoría],$B37)/COUNTIFS(Tabla7[Año],$C$33,Tabla7[Mes],L$35,Tabla7[Entrega completa?],"*",Tabla7[Categoría],$B37),"")</f>
        <v/>
      </c>
      <c r="M37" s="40" t="str">
        <f>IFERROR(COUNTIFS(Tabla7[Año],$C$33,Tabla7[Mes],M$35,Tabla7[Entrega completa?],"SI",Tabla7[Categoría],$B37)/COUNTIFS(Tabla7[Año],$C$33,Tabla7[Mes],M$35,Tabla7[Entrega completa?],"*",Tabla7[Categoría],$B37),"")</f>
        <v/>
      </c>
      <c r="N37" s="40" t="str">
        <f>IFERROR(COUNTIFS(Tabla7[Año],$C$33,Tabla7[Mes],N$35,Tabla7[Entrega completa?],"SI",Tabla7[Categoría],$B37)/COUNTIFS(Tabla7[Año],$C$33,Tabla7[Mes],N$35,Tabla7[Entrega completa?],"*",Tabla7[Categoría],$B37),"")</f>
        <v/>
      </c>
      <c r="O37" s="40" t="str">
        <f>IFERROR(COUNTIFS(Tabla7[Año],$C$33,Tabla7[Mes],O$35,Tabla7[Entrega completa?],"SI",Tabla7[Categoría],$B37)/COUNTIFS(Tabla7[Año],$C$33,Tabla7[Mes],O$35,Tabla7[Entrega completa?],"*",Tabla7[Categoría],$B37),"")</f>
        <v/>
      </c>
      <c r="P37" s="43">
        <f>IFERROR(COUNTIFS(Tabla7[Año],$C$33,Tabla7[Mes],"*",Tabla7[Entrega completa?],"SI",Tabla7[Categoría],$B37)/COUNTIFS(Tabla7[Año],$C$33,Tabla7[Mes],"*",Tabla7[Entrega completa?],"*",Tabla7[Categoría],$B37),"")</f>
        <v>1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IFERROR(COUNTIFS(Tabla7[Año],$C$33,Tabla7[Mes],D$35,Tabla7[Entrega completa?],"SI",Tabla7[Categoría],$B38)/COUNTIFS(Tabla7[Año],$C$33,Tabla7[Mes],D$35,Tabla7[Entrega completa?],"*",Tabla7[Categoría],$B38),"")</f>
        <v>1</v>
      </c>
      <c r="E38" s="40">
        <f>IFERROR(COUNTIFS(Tabla7[Año],$C$33,Tabla7[Mes],E$35,Tabla7[Entrega completa?],"SI",Tabla7[Categoría],$B38)/COUNTIFS(Tabla7[Año],$C$33,Tabla7[Mes],E$35,Tabla7[Entrega completa?],"*",Tabla7[Categoría],$B38),"")</f>
        <v>0</v>
      </c>
      <c r="F38" s="40">
        <f>IFERROR(COUNTIFS(Tabla7[Año],$C$33,Tabla7[Mes],F$35,Tabla7[Entrega completa?],"SI",Tabla7[Categoría],$B38)/COUNTIFS(Tabla7[Año],$C$33,Tabla7[Mes],F$35,Tabla7[Entrega completa?],"*",Tabla7[Categoría],$B38),"")</f>
        <v>0.5</v>
      </c>
      <c r="G38" s="40" t="str">
        <f>IFERROR(COUNTIFS(Tabla7[Año],$C$33,Tabla7[Mes],G$35,Tabla7[Entrega completa?],"SI",Tabla7[Categoría],$B38)/COUNTIFS(Tabla7[Año],$C$33,Tabla7[Mes],G$35,Tabla7[Entrega completa?],"*",Tabla7[Categoría],$B38),"")</f>
        <v/>
      </c>
      <c r="H38" s="40">
        <f>IFERROR(COUNTIFS(Tabla7[Año],$C$33,Tabla7[Mes],H$35,Tabla7[Entrega completa?],"SI",Tabla7[Categoría],$B38)/COUNTIFS(Tabla7[Año],$C$33,Tabla7[Mes],H$35,Tabla7[Entrega completa?],"*",Tabla7[Categoría],$B38),"")</f>
        <v>1</v>
      </c>
      <c r="I38" s="40" t="str">
        <f>IFERROR(COUNTIFS(Tabla7[Año],$C$33,Tabla7[Mes],I$35,Tabla7[Entrega completa?],"SI",Tabla7[Categoría],$B38)/COUNTIFS(Tabla7[Año],$C$33,Tabla7[Mes],I$35,Tabla7[Entrega completa?],"*",Tabla7[Categoría],$B38),"")</f>
        <v/>
      </c>
      <c r="J38" s="40" t="str">
        <f>IFERROR(COUNTIFS(Tabla7[Año],$C$33,Tabla7[Mes],J$35,Tabla7[Entrega completa?],"SI",Tabla7[Categoría],$B38)/COUNTIFS(Tabla7[Año],$C$33,Tabla7[Mes],J$35,Tabla7[Entrega completa?],"*",Tabla7[Categoría],$B38),"")</f>
        <v/>
      </c>
      <c r="K38" s="40" t="str">
        <f>IFERROR(COUNTIFS(Tabla7[Año],$C$33,Tabla7[Mes],K$35,Tabla7[Entrega completa?],"SI",Tabla7[Categoría],$B38)/COUNTIFS(Tabla7[Año],$C$33,Tabla7[Mes],K$35,Tabla7[Entrega completa?],"*",Tabla7[Categoría],$B38),"")</f>
        <v/>
      </c>
      <c r="L38" s="40" t="str">
        <f>IFERROR(COUNTIFS(Tabla7[Año],$C$33,Tabla7[Mes],L$35,Tabla7[Entrega completa?],"SI",Tabla7[Categoría],$B38)/COUNTIFS(Tabla7[Año],$C$33,Tabla7[Mes],L$35,Tabla7[Entrega completa?],"*",Tabla7[Categoría],$B38),"")</f>
        <v/>
      </c>
      <c r="M38" s="40" t="str">
        <f>IFERROR(COUNTIFS(Tabla7[Año],$C$33,Tabla7[Mes],M$35,Tabla7[Entrega completa?],"SI",Tabla7[Categoría],$B38)/COUNTIFS(Tabla7[Año],$C$33,Tabla7[Mes],M$35,Tabla7[Entrega completa?],"*",Tabla7[Categoría],$B38),"")</f>
        <v/>
      </c>
      <c r="N38" s="40" t="str">
        <f>IFERROR(COUNTIFS(Tabla7[Año],$C$33,Tabla7[Mes],N$35,Tabla7[Entrega completa?],"SI",Tabla7[Categoría],$B38)/COUNTIFS(Tabla7[Año],$C$33,Tabla7[Mes],N$35,Tabla7[Entrega completa?],"*",Tabla7[Categoría],$B38),"")</f>
        <v/>
      </c>
      <c r="O38" s="40" t="str">
        <f>IFERROR(COUNTIFS(Tabla7[Año],$C$33,Tabla7[Mes],O$35,Tabla7[Entrega completa?],"SI",Tabla7[Categoría],$B38)/COUNTIFS(Tabla7[Año],$C$33,Tabla7[Mes],O$35,Tabla7[Entrega completa?],"*",Tabla7[Categoría],$B38),"")</f>
        <v/>
      </c>
      <c r="P38" s="43">
        <f>IFERROR(COUNTIFS(Tabla7[Año],$C$33,Tabla7[Mes],"*",Tabla7[Entrega completa?],"SI",Tabla7[Categoría],$B38)/COUNTIFS(Tabla7[Año],$C$33,Tabla7[Mes],"*",Tabla7[Entrega completa?],"*",Tabla7[Categoría],$B38),"")</f>
        <v>0.66666666666666663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IFERROR(COUNTIFS(Tabla7[Año],$C$33,Tabla7[Mes],D$35,Tabla7[Entrega completa?],"SI",Tabla7[Categoría],$B39)/COUNTIFS(Tabla7[Año],$C$33,Tabla7[Mes],D$35,Tabla7[Entrega completa?],"*",Tabla7[Categoría],$B39),"")</f>
        <v>1</v>
      </c>
      <c r="E39" s="40">
        <f>IFERROR(COUNTIFS(Tabla7[Año],$C$33,Tabla7[Mes],E$35,Tabla7[Entrega completa?],"SI",Tabla7[Categoría],$B39)/COUNTIFS(Tabla7[Año],$C$33,Tabla7[Mes],E$35,Tabla7[Entrega completa?],"*",Tabla7[Categoría],$B39),"")</f>
        <v>0.66666666666666663</v>
      </c>
      <c r="F39" s="40" t="str">
        <f>IFERROR(COUNTIFS(Tabla7[Año],$C$33,Tabla7[Mes],F$35,Tabla7[Entrega completa?],"SI",Tabla7[Categoría],$B39)/COUNTIFS(Tabla7[Año],$C$33,Tabla7[Mes],F$35,Tabla7[Entrega completa?],"*",Tabla7[Categoría],$B39),"")</f>
        <v/>
      </c>
      <c r="G39" s="40">
        <f>IFERROR(COUNTIFS(Tabla7[Año],$C$33,Tabla7[Mes],G$35,Tabla7[Entrega completa?],"SI",Tabla7[Categoría],$B39)/COUNTIFS(Tabla7[Año],$C$33,Tabla7[Mes],G$35,Tabla7[Entrega completa?],"*",Tabla7[Categoría],$B39),"")</f>
        <v>0.66666666666666663</v>
      </c>
      <c r="H39" s="40">
        <f>IFERROR(COUNTIFS(Tabla7[Año],$C$33,Tabla7[Mes],H$35,Tabla7[Entrega completa?],"SI",Tabla7[Categoría],$B39)/COUNTIFS(Tabla7[Año],$C$33,Tabla7[Mes],H$35,Tabla7[Entrega completa?],"*",Tabla7[Categoría],$B39),"")</f>
        <v>1</v>
      </c>
      <c r="I39" s="40" t="str">
        <f>IFERROR(COUNTIFS(Tabla7[Año],$C$33,Tabla7[Mes],I$35,Tabla7[Entrega completa?],"SI",Tabla7[Categoría],$B39)/COUNTIFS(Tabla7[Año],$C$33,Tabla7[Mes],I$35,Tabla7[Entrega completa?],"*",Tabla7[Categoría],$B39),"")</f>
        <v/>
      </c>
      <c r="J39" s="40" t="str">
        <f>IFERROR(COUNTIFS(Tabla7[Año],$C$33,Tabla7[Mes],J$35,Tabla7[Entrega completa?],"SI",Tabla7[Categoría],$B39)/COUNTIFS(Tabla7[Año],$C$33,Tabla7[Mes],J$35,Tabla7[Entrega completa?],"*",Tabla7[Categoría],$B39),"")</f>
        <v/>
      </c>
      <c r="K39" s="40" t="str">
        <f>IFERROR(COUNTIFS(Tabla7[Año],$C$33,Tabla7[Mes],K$35,Tabla7[Entrega completa?],"SI",Tabla7[Categoría],$B39)/COUNTIFS(Tabla7[Año],$C$33,Tabla7[Mes],K$35,Tabla7[Entrega completa?],"*",Tabla7[Categoría],$B39),"")</f>
        <v/>
      </c>
      <c r="L39" s="40" t="str">
        <f>IFERROR(COUNTIFS(Tabla7[Año],$C$33,Tabla7[Mes],L$35,Tabla7[Entrega completa?],"SI",Tabla7[Categoría],$B39)/COUNTIFS(Tabla7[Año],$C$33,Tabla7[Mes],L$35,Tabla7[Entrega completa?],"*",Tabla7[Categoría],$B39),"")</f>
        <v/>
      </c>
      <c r="M39" s="40" t="str">
        <f>IFERROR(COUNTIFS(Tabla7[Año],$C$33,Tabla7[Mes],M$35,Tabla7[Entrega completa?],"SI",Tabla7[Categoría],$B39)/COUNTIFS(Tabla7[Año],$C$33,Tabla7[Mes],M$35,Tabla7[Entrega completa?],"*",Tabla7[Categoría],$B39),"")</f>
        <v/>
      </c>
      <c r="N39" s="40" t="str">
        <f>IFERROR(COUNTIFS(Tabla7[Año],$C$33,Tabla7[Mes],N$35,Tabla7[Entrega completa?],"SI",Tabla7[Categoría],$B39)/COUNTIFS(Tabla7[Año],$C$33,Tabla7[Mes],N$35,Tabla7[Entrega completa?],"*",Tabla7[Categoría],$B39),"")</f>
        <v/>
      </c>
      <c r="O39" s="40" t="str">
        <f>IFERROR(COUNTIFS(Tabla7[Año],$C$33,Tabla7[Mes],O$35,Tabla7[Entrega completa?],"SI",Tabla7[Categoría],$B39)/COUNTIFS(Tabla7[Año],$C$33,Tabla7[Mes],O$35,Tabla7[Entrega completa?],"*",Tabla7[Categoría],$B39),"")</f>
        <v/>
      </c>
      <c r="P39" s="43">
        <f>IFERROR(COUNTIFS(Tabla7[Año],$C$33,Tabla7[Mes],"*",Tabla7[Entrega completa?],"SI",Tabla7[Categoría],$B39)/COUNTIFS(Tabla7[Año],$C$33,Tabla7[Mes],"*",Tabla7[Entrega completa?],"*",Tabla7[Categoría],$B39),"")</f>
        <v>0.8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IFERROR(COUNTIFS(Tabla7[Año],$C$33,Tabla7[Mes],D$35,Tabla7[Entrega completa?],"SI",Tabla7[Categoría],$B40)/COUNTIFS(Tabla7[Año],$C$33,Tabla7[Mes],D$35,Tabla7[Entrega completa?],"*",Tabla7[Categoría],$B40),"")</f>
        <v>0.75</v>
      </c>
      <c r="E40" s="40">
        <f>IFERROR(COUNTIFS(Tabla7[Año],$C$33,Tabla7[Mes],E$35,Tabla7[Entrega completa?],"SI",Tabla7[Categoría],$B40)/COUNTIFS(Tabla7[Año],$C$33,Tabla7[Mes],E$35,Tabla7[Entrega completa?],"*",Tabla7[Categoría],$B40),"")</f>
        <v>0.81818181818181823</v>
      </c>
      <c r="F40" s="40">
        <f>IFERROR(COUNTIFS(Tabla7[Año],$C$33,Tabla7[Mes],F$35,Tabla7[Entrega completa?],"SI",Tabla7[Categoría],$B40)/COUNTIFS(Tabla7[Año],$C$33,Tabla7[Mes],F$35,Tabla7[Entrega completa?],"*",Tabla7[Categoría],$B40),"")</f>
        <v>0.9</v>
      </c>
      <c r="G40" s="40">
        <f>IFERROR(COUNTIFS(Tabla7[Año],$C$33,Tabla7[Mes],G$35,Tabla7[Entrega completa?],"SI",Tabla7[Categoría],$B40)/COUNTIFS(Tabla7[Año],$C$33,Tabla7[Mes],G$35,Tabla7[Entrega completa?],"*",Tabla7[Categoría],$B40),"")</f>
        <v>0.94444444444444442</v>
      </c>
      <c r="H40" s="40">
        <f>IFERROR(COUNTIFS(Tabla7[Año],$C$33,Tabla7[Mes],H$35,Tabla7[Entrega completa?],"SI",Tabla7[Categoría],$B40)/COUNTIFS(Tabla7[Año],$C$33,Tabla7[Mes],H$35,Tabla7[Entrega completa?],"*",Tabla7[Categoría],$B40),"")</f>
        <v>0.66666666666666663</v>
      </c>
      <c r="I40" s="40">
        <f>IFERROR(COUNTIFS(Tabla7[Año],$C$33,Tabla7[Mes],I$35,Tabla7[Entrega completa?],"SI",Tabla7[Categoría],$B40)/COUNTIFS(Tabla7[Año],$C$33,Tabla7[Mes],I$35,Tabla7[Entrega completa?],"*",Tabla7[Categoría],$B40),"")</f>
        <v>0.75</v>
      </c>
      <c r="J40" s="40">
        <f>IFERROR(COUNTIFS(Tabla7[Año],$C$33,Tabla7[Mes],J$35,Tabla7[Entrega completa?],"SI",Tabla7[Categoría],$B40)/COUNTIFS(Tabla7[Año],$C$33,Tabla7[Mes],J$35,Tabla7[Entrega completa?],"*",Tabla7[Categoría],$B40),"")</f>
        <v>0.33333333333333331</v>
      </c>
      <c r="K40" s="40" t="str">
        <f>IFERROR(COUNTIFS(Tabla7[Año],$C$33,Tabla7[Mes],K$35,Tabla7[Entrega completa?],"SI",Tabla7[Categoría],$B40)/COUNTIFS(Tabla7[Año],$C$33,Tabla7[Mes],K$35,Tabla7[Entrega completa?],"*",Tabla7[Categoría],$B40),"")</f>
        <v/>
      </c>
      <c r="L40" s="40" t="str">
        <f>IFERROR(COUNTIFS(Tabla7[Año],$C$33,Tabla7[Mes],L$35,Tabla7[Entrega completa?],"SI",Tabla7[Categoría],$B40)/COUNTIFS(Tabla7[Año],$C$33,Tabla7[Mes],L$35,Tabla7[Entrega completa?],"*",Tabla7[Categoría],$B40),"")</f>
        <v/>
      </c>
      <c r="M40" s="40" t="str">
        <f>IFERROR(COUNTIFS(Tabla7[Año],$C$33,Tabla7[Mes],M$35,Tabla7[Entrega completa?],"SI",Tabla7[Categoría],$B40)/COUNTIFS(Tabla7[Año],$C$33,Tabla7[Mes],M$35,Tabla7[Entrega completa?],"*",Tabla7[Categoría],$B40),"")</f>
        <v/>
      </c>
      <c r="N40" s="40" t="str">
        <f>IFERROR(COUNTIFS(Tabla7[Año],$C$33,Tabla7[Mes],N$35,Tabla7[Entrega completa?],"SI",Tabla7[Categoría],$B40)/COUNTIFS(Tabla7[Año],$C$33,Tabla7[Mes],N$35,Tabla7[Entrega completa?],"*",Tabla7[Categoría],$B40),"")</f>
        <v/>
      </c>
      <c r="O40" s="40" t="str">
        <f>IFERROR(COUNTIFS(Tabla7[Año],$C$33,Tabla7[Mes],O$35,Tabla7[Entrega completa?],"SI",Tabla7[Categoría],$B40)/COUNTIFS(Tabla7[Año],$C$33,Tabla7[Mes],O$35,Tabla7[Entrega completa?],"*",Tabla7[Categoría],$B40),"")</f>
        <v/>
      </c>
      <c r="P40" s="43">
        <f>IFERROR(COUNTIFS(Tabla7[Año],$C$33,Tabla7[Mes],"*",Tabla7[Entrega completa?],"SI",Tabla7[Categoría],$B40)/COUNTIFS(Tabla7[Año],$C$33,Tabla7[Mes],"*",Tabla7[Entrega completa?],"*",Tabla7[Categoría],$B40),"")</f>
        <v>0.80952380952380953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IFERROR(COUNTIFS(Tabla7[Año],$C$33,Tabla7[Mes],D$35,Tabla7[Entrega completa?],"SI",Tabla7[Categoría],$B41)/COUNTIFS(Tabla7[Año],$C$33,Tabla7[Mes],D$35,Tabla7[Entrega completa?],"*",Tabla7[Categoría],$B41),"")</f>
        <v>0.75</v>
      </c>
      <c r="E41" s="40">
        <f>IFERROR(COUNTIFS(Tabla7[Año],$C$33,Tabla7[Mes],E$35,Tabla7[Entrega completa?],"SI",Tabla7[Categoría],$B41)/COUNTIFS(Tabla7[Año],$C$33,Tabla7[Mes],E$35,Tabla7[Entrega completa?],"*",Tabla7[Categoría],$B41),"")</f>
        <v>0</v>
      </c>
      <c r="F41" s="40" t="str">
        <f>IFERROR(COUNTIFS(Tabla7[Año],$C$33,Tabla7[Mes],F$35,Tabla7[Entrega completa?],"SI",Tabla7[Categoría],$B41)/COUNTIFS(Tabla7[Año],$C$33,Tabla7[Mes],F$35,Tabla7[Entrega completa?],"*",Tabla7[Categoría],$B41),"")</f>
        <v/>
      </c>
      <c r="G41" s="40">
        <f>IFERROR(COUNTIFS(Tabla7[Año],$C$33,Tabla7[Mes],G$35,Tabla7[Entrega completa?],"SI",Tabla7[Categoría],$B41)/COUNTIFS(Tabla7[Año],$C$33,Tabla7[Mes],G$35,Tabla7[Entrega completa?],"*",Tabla7[Categoría],$B41),"")</f>
        <v>0.6</v>
      </c>
      <c r="H41" s="40">
        <f>IFERROR(COUNTIFS(Tabla7[Año],$C$33,Tabla7[Mes],H$35,Tabla7[Entrega completa?],"SI",Tabla7[Categoría],$B41)/COUNTIFS(Tabla7[Año],$C$33,Tabla7[Mes],H$35,Tabla7[Entrega completa?],"*",Tabla7[Categoría],$B41),"")</f>
        <v>1</v>
      </c>
      <c r="I41" s="40">
        <f>IFERROR(COUNTIFS(Tabla7[Año],$C$33,Tabla7[Mes],I$35,Tabla7[Entrega completa?],"SI",Tabla7[Categoría],$B41)/COUNTIFS(Tabla7[Año],$C$33,Tabla7[Mes],I$35,Tabla7[Entrega completa?],"*",Tabla7[Categoría],$B41),"")</f>
        <v>1</v>
      </c>
      <c r="J41" s="40">
        <f>IFERROR(COUNTIFS(Tabla7[Año],$C$33,Tabla7[Mes],J$35,Tabla7[Entrega completa?],"SI",Tabla7[Categoría],$B41)/COUNTIFS(Tabla7[Año],$C$33,Tabla7[Mes],J$35,Tabla7[Entrega completa?],"*",Tabla7[Categoría],$B41),"")</f>
        <v>0.33333333333333331</v>
      </c>
      <c r="K41" s="40" t="str">
        <f>IFERROR(COUNTIFS(Tabla7[Año],$C$33,Tabla7[Mes],K$35,Tabla7[Entrega completa?],"SI",Tabla7[Categoría],$B41)/COUNTIFS(Tabla7[Año],$C$33,Tabla7[Mes],K$35,Tabla7[Entrega completa?],"*",Tabla7[Categoría],$B41),"")</f>
        <v/>
      </c>
      <c r="L41" s="40" t="str">
        <f>IFERROR(COUNTIFS(Tabla7[Año],$C$33,Tabla7[Mes],L$35,Tabla7[Entrega completa?],"SI",Tabla7[Categoría],$B41)/COUNTIFS(Tabla7[Año],$C$33,Tabla7[Mes],L$35,Tabla7[Entrega completa?],"*",Tabla7[Categoría],$B41),"")</f>
        <v/>
      </c>
      <c r="M41" s="40" t="str">
        <f>IFERROR(COUNTIFS(Tabla7[Año],$C$33,Tabla7[Mes],M$35,Tabla7[Entrega completa?],"SI",Tabla7[Categoría],$B41)/COUNTIFS(Tabla7[Año],$C$33,Tabla7[Mes],M$35,Tabla7[Entrega completa?],"*",Tabla7[Categoría],$B41),"")</f>
        <v/>
      </c>
      <c r="N41" s="40" t="str">
        <f>IFERROR(COUNTIFS(Tabla7[Año],$C$33,Tabla7[Mes],N$35,Tabla7[Entrega completa?],"SI",Tabla7[Categoría],$B41)/COUNTIFS(Tabla7[Año],$C$33,Tabla7[Mes],N$35,Tabla7[Entrega completa?],"*",Tabla7[Categoría],$B41),"")</f>
        <v/>
      </c>
      <c r="O41" s="40" t="str">
        <f>IFERROR(COUNTIFS(Tabla7[Año],$C$33,Tabla7[Mes],O$35,Tabla7[Entrega completa?],"SI",Tabla7[Categoría],$B41)/COUNTIFS(Tabla7[Año],$C$33,Tabla7[Mes],O$35,Tabla7[Entrega completa?],"*",Tabla7[Categoría],$B41),"")</f>
        <v/>
      </c>
      <c r="P41" s="43">
        <f>IFERROR(COUNTIFS(Tabla7[Año],$C$33,Tabla7[Mes],"*",Tabla7[Entrega completa?],"SI",Tabla7[Categoría],$B41)/COUNTIFS(Tabla7[Año],$C$33,Tabla7[Mes],"*",Tabla7[Entrega completa?],"*",Tabla7[Categoría],$B41),"")</f>
        <v>0.68421052631578949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IFERROR(COUNTIFS(Tabla7[Año],$C$33,Tabla7[Mes],D$35,Tabla7[Entrega completa?],"SI",Tabla7[Categoría],$B42)/COUNTIFS(Tabla7[Año],$C$33,Tabla7[Mes],D$35,Tabla7[Entrega completa?],"*",Tabla7[Categoría],$B42),"")</f>
        <v>0.5</v>
      </c>
      <c r="E42" s="40">
        <f>IFERROR(COUNTIFS(Tabla7[Año],$C$33,Tabla7[Mes],E$35,Tabla7[Entrega completa?],"SI",Tabla7[Categoría],$B42)/COUNTIFS(Tabla7[Año],$C$33,Tabla7[Mes],E$35,Tabla7[Entrega completa?],"*",Tabla7[Categoría],$B42),"")</f>
        <v>1</v>
      </c>
      <c r="F42" s="40">
        <f>IFERROR(COUNTIFS(Tabla7[Año],$C$33,Tabla7[Mes],F$35,Tabla7[Entrega completa?],"SI",Tabla7[Categoría],$B42)/COUNTIFS(Tabla7[Año],$C$33,Tabla7[Mes],F$35,Tabla7[Entrega completa?],"*",Tabla7[Categoría],$B42),"")</f>
        <v>1</v>
      </c>
      <c r="G42" s="40">
        <f>IFERROR(COUNTIFS(Tabla7[Año],$C$33,Tabla7[Mes],G$35,Tabla7[Entrega completa?],"SI",Tabla7[Categoría],$B42)/COUNTIFS(Tabla7[Año],$C$33,Tabla7[Mes],G$35,Tabla7[Entrega completa?],"*",Tabla7[Categoría],$B42),"")</f>
        <v>0.6</v>
      </c>
      <c r="H42" s="40">
        <f>IFERROR(COUNTIFS(Tabla7[Año],$C$33,Tabla7[Mes],H$35,Tabla7[Entrega completa?],"SI",Tabla7[Categoría],$B42)/COUNTIFS(Tabla7[Año],$C$33,Tabla7[Mes],H$35,Tabla7[Entrega completa?],"*",Tabla7[Categoría],$B42),"")</f>
        <v>0.66666666666666663</v>
      </c>
      <c r="I42" s="40">
        <f>IFERROR(COUNTIFS(Tabla7[Año],$C$33,Tabla7[Mes],I$35,Tabla7[Entrega completa?],"SI",Tabla7[Categoría],$B42)/COUNTIFS(Tabla7[Año],$C$33,Tabla7[Mes],I$35,Tabla7[Entrega completa?],"*",Tabla7[Categoría],$B42),"")</f>
        <v>1</v>
      </c>
      <c r="J42" s="40">
        <f>IFERROR(COUNTIFS(Tabla7[Año],$C$33,Tabla7[Mes],J$35,Tabla7[Entrega completa?],"SI",Tabla7[Categoría],$B42)/COUNTIFS(Tabla7[Año],$C$33,Tabla7[Mes],J$35,Tabla7[Entrega completa?],"*",Tabla7[Categoría],$B42),"")</f>
        <v>0.66666666666666663</v>
      </c>
      <c r="K42" s="40" t="str">
        <f>IFERROR(COUNTIFS(Tabla7[Año],$C$33,Tabla7[Mes],K$35,Tabla7[Entrega completa?],"SI",Tabla7[Categoría],$B42)/COUNTIFS(Tabla7[Año],$C$33,Tabla7[Mes],K$35,Tabla7[Entrega completa?],"*",Tabla7[Categoría],$B42),"")</f>
        <v/>
      </c>
      <c r="L42" s="40" t="str">
        <f>IFERROR(COUNTIFS(Tabla7[Año],$C$33,Tabla7[Mes],L$35,Tabla7[Entrega completa?],"SI",Tabla7[Categoría],$B42)/COUNTIFS(Tabla7[Año],$C$33,Tabla7[Mes],L$35,Tabla7[Entrega completa?],"*",Tabla7[Categoría],$B42),"")</f>
        <v/>
      </c>
      <c r="M42" s="40" t="str">
        <f>IFERROR(COUNTIFS(Tabla7[Año],$C$33,Tabla7[Mes],M$35,Tabla7[Entrega completa?],"SI",Tabla7[Categoría],$B42)/COUNTIFS(Tabla7[Año],$C$33,Tabla7[Mes],M$35,Tabla7[Entrega completa?],"*",Tabla7[Categoría],$B42),"")</f>
        <v/>
      </c>
      <c r="N42" s="40" t="str">
        <f>IFERROR(COUNTIFS(Tabla7[Año],$C$33,Tabla7[Mes],N$35,Tabla7[Entrega completa?],"SI",Tabla7[Categoría],$B42)/COUNTIFS(Tabla7[Año],$C$33,Tabla7[Mes],N$35,Tabla7[Entrega completa?],"*",Tabla7[Categoría],$B42),"")</f>
        <v/>
      </c>
      <c r="O42" s="40" t="str">
        <f>IFERROR(COUNTIFS(Tabla7[Año],$C$33,Tabla7[Mes],O$35,Tabla7[Entrega completa?],"SI",Tabla7[Categoría],$B42)/COUNTIFS(Tabla7[Año],$C$33,Tabla7[Mes],O$35,Tabla7[Entrega completa?],"*",Tabla7[Categoría],$B42),"")</f>
        <v/>
      </c>
      <c r="P42" s="43">
        <f>IFERROR(COUNTIFS(Tabla7[Año],$C$33,Tabla7[Mes],"*",Tabla7[Entrega completa?],"SI",Tabla7[Categoría],$B42)/COUNTIFS(Tabla7[Año],$C$33,Tabla7[Mes],"*",Tabla7[Entrega completa?],"*",Tabla7[Categoría],$B42),"")</f>
        <v>0.76190476190476186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IFERROR(COUNTIFS(Tabla7[Año],$C$33,Tabla7[Mes],D$35,Tabla7[Entrega completa?],"SI",Tabla7[Categoría],$B43)/COUNTIFS(Tabla7[Año],$C$33,Tabla7[Mes],D$35,Tabla7[Entrega completa?],"*",Tabla7[Categoría],$B43),"")</f>
        <v>0.66666666666666663</v>
      </c>
      <c r="E43" s="40" t="str">
        <f>IFERROR(COUNTIFS(Tabla7[Año],$C$33,Tabla7[Mes],E$35,Tabla7[Entrega completa?],"SI",Tabla7[Categoría],$B43)/COUNTIFS(Tabla7[Año],$C$33,Tabla7[Mes],E$35,Tabla7[Entrega completa?],"*",Tabla7[Categoría],$B43),"")</f>
        <v/>
      </c>
      <c r="F43" s="40">
        <f>IFERROR(COUNTIFS(Tabla7[Año],$C$33,Tabla7[Mes],F$35,Tabla7[Entrega completa?],"SI",Tabla7[Categoría],$B43)/COUNTIFS(Tabla7[Año],$C$33,Tabla7[Mes],F$35,Tabla7[Entrega completa?],"*",Tabla7[Categoría],$B43),"")</f>
        <v>1</v>
      </c>
      <c r="G43" s="40">
        <f>IFERROR(COUNTIFS(Tabla7[Año],$C$33,Tabla7[Mes],G$35,Tabla7[Entrega completa?],"SI",Tabla7[Categoría],$B43)/COUNTIFS(Tabla7[Año],$C$33,Tabla7[Mes],G$35,Tabla7[Entrega completa?],"*",Tabla7[Categoría],$B43),"")</f>
        <v>0.5714285714285714</v>
      </c>
      <c r="H43" s="40">
        <f>IFERROR(COUNTIFS(Tabla7[Año],$C$33,Tabla7[Mes],H$35,Tabla7[Entrega completa?],"SI",Tabla7[Categoría],$B43)/COUNTIFS(Tabla7[Año],$C$33,Tabla7[Mes],H$35,Tabla7[Entrega completa?],"*",Tabla7[Categoría],$B43),"")</f>
        <v>0.6</v>
      </c>
      <c r="I43" s="40">
        <f>IFERROR(COUNTIFS(Tabla7[Año],$C$33,Tabla7[Mes],I$35,Tabla7[Entrega completa?],"SI",Tabla7[Categoría],$B43)/COUNTIFS(Tabla7[Año],$C$33,Tabla7[Mes],I$35,Tabla7[Entrega completa?],"*",Tabla7[Categoría],$B43),"")</f>
        <v>1</v>
      </c>
      <c r="J43" s="40">
        <f>IFERROR(COUNTIFS(Tabla7[Año],$C$33,Tabla7[Mes],J$35,Tabla7[Entrega completa?],"SI",Tabla7[Categoría],$B43)/COUNTIFS(Tabla7[Año],$C$33,Tabla7[Mes],J$35,Tabla7[Entrega completa?],"*",Tabla7[Categoría],$B43),"")</f>
        <v>1</v>
      </c>
      <c r="K43" s="40" t="str">
        <f>IFERROR(COUNTIFS(Tabla7[Año],$C$33,Tabla7[Mes],K$35,Tabla7[Entrega completa?],"SI",Tabla7[Categoría],$B43)/COUNTIFS(Tabla7[Año],$C$33,Tabla7[Mes],K$35,Tabla7[Entrega completa?],"*",Tabla7[Categoría],$B43),"")</f>
        <v/>
      </c>
      <c r="L43" s="40" t="str">
        <f>IFERROR(COUNTIFS(Tabla7[Año],$C$33,Tabla7[Mes],L$35,Tabla7[Entrega completa?],"SI",Tabla7[Categoría],$B43)/COUNTIFS(Tabla7[Año],$C$33,Tabla7[Mes],L$35,Tabla7[Entrega completa?],"*",Tabla7[Categoría],$B43),"")</f>
        <v/>
      </c>
      <c r="M43" s="40" t="str">
        <f>IFERROR(COUNTIFS(Tabla7[Año],$C$33,Tabla7[Mes],M$35,Tabla7[Entrega completa?],"SI",Tabla7[Categoría],$B43)/COUNTIFS(Tabla7[Año],$C$33,Tabla7[Mes],M$35,Tabla7[Entrega completa?],"*",Tabla7[Categoría],$B43),"")</f>
        <v/>
      </c>
      <c r="N43" s="40" t="str">
        <f>IFERROR(COUNTIFS(Tabla7[Año],$C$33,Tabla7[Mes],N$35,Tabla7[Entrega completa?],"SI",Tabla7[Categoría],$B43)/COUNTIFS(Tabla7[Año],$C$33,Tabla7[Mes],N$35,Tabla7[Entrega completa?],"*",Tabla7[Categoría],$B43),"")</f>
        <v/>
      </c>
      <c r="O43" s="40" t="str">
        <f>IFERROR(COUNTIFS(Tabla7[Año],$C$33,Tabla7[Mes],O$35,Tabla7[Entrega completa?],"SI",Tabla7[Categoría],$B43)/COUNTIFS(Tabla7[Año],$C$33,Tabla7[Mes],O$35,Tabla7[Entrega completa?],"*",Tabla7[Categoría],$B43),"")</f>
        <v/>
      </c>
      <c r="P43" s="43">
        <f>IFERROR(COUNTIFS(Tabla7[Año],$C$33,Tabla7[Mes],"*",Tabla7[Entrega completa?],"SI",Tabla7[Categoría],$B43)/COUNTIFS(Tabla7[Año],$C$33,Tabla7[Mes],"*",Tabla7[Entrega completa?],"*",Tabla7[Categoría],$B43),"")</f>
        <v>0.7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IFERROR(COUNTIFS(Tabla7[Año],$C$33,Tabla7[Mes],D$35,Tabla7[Entrega completa?],"SI",Tabla7[Categoría],$B44)/COUNTIFS(Tabla7[Año],$C$33,Tabla7[Mes],D$35,Tabla7[Entrega completa?],"*",Tabla7[Categoría],$B44),"")</f>
        <v>0.7</v>
      </c>
      <c r="E44" s="40">
        <f>IFERROR(COUNTIFS(Tabla7[Año],$C$33,Tabla7[Mes],E$35,Tabla7[Entrega completa?],"SI",Tabla7[Categoría],$B44)/COUNTIFS(Tabla7[Año],$C$33,Tabla7[Mes],E$35,Tabla7[Entrega completa?],"*",Tabla7[Categoría],$B44),"")</f>
        <v>0.66666666666666663</v>
      </c>
      <c r="F44" s="40">
        <f>IFERROR(COUNTIFS(Tabla7[Año],$C$33,Tabla7[Mes],F$35,Tabla7[Entrega completa?],"SI",Tabla7[Categoría],$B44)/COUNTIFS(Tabla7[Año],$C$33,Tabla7[Mes],F$35,Tabla7[Entrega completa?],"*",Tabla7[Categoría],$B44),"")</f>
        <v>0.8571428571428571</v>
      </c>
      <c r="G44" s="40">
        <f>IFERROR(COUNTIFS(Tabla7[Año],$C$33,Tabla7[Mes],G$35,Tabla7[Entrega completa?],"SI",Tabla7[Categoría],$B44)/COUNTIFS(Tabla7[Año],$C$33,Tabla7[Mes],G$35,Tabla7[Entrega completa?],"*",Tabla7[Categoría],$B44),"")</f>
        <v>0.58823529411764708</v>
      </c>
      <c r="H44" s="40">
        <f>IFERROR(COUNTIFS(Tabla7[Año],$C$33,Tabla7[Mes],H$35,Tabla7[Entrega completa?],"SI",Tabla7[Categoría],$B44)/COUNTIFS(Tabla7[Año],$C$33,Tabla7[Mes],H$35,Tabla7[Entrega completa?],"*",Tabla7[Categoría],$B44),"")</f>
        <v>0.66666666666666663</v>
      </c>
      <c r="I44" s="40">
        <f>IFERROR(COUNTIFS(Tabla7[Año],$C$33,Tabla7[Mes],I$35,Tabla7[Entrega completa?],"SI",Tabla7[Categoría],$B44)/COUNTIFS(Tabla7[Año],$C$33,Tabla7[Mes],I$35,Tabla7[Entrega completa?],"*",Tabla7[Categoría],$B44),"")</f>
        <v>0.5714285714285714</v>
      </c>
      <c r="J44" s="40">
        <f>IFERROR(COUNTIFS(Tabla7[Año],$C$33,Tabla7[Mes],J$35,Tabla7[Entrega completa?],"SI",Tabla7[Categoría],$B44)/COUNTIFS(Tabla7[Año],$C$33,Tabla7[Mes],J$35,Tabla7[Entrega completa?],"*",Tabla7[Categoría],$B44),"")</f>
        <v>0.7142857142857143</v>
      </c>
      <c r="K44" s="40" t="str">
        <f>IFERROR(COUNTIFS(Tabla7[Año],$C$33,Tabla7[Mes],K$35,Tabla7[Entrega completa?],"SI",Tabla7[Categoría],$B44)/COUNTIFS(Tabla7[Año],$C$33,Tabla7[Mes],K$35,Tabla7[Entrega completa?],"*",Tabla7[Categoría],$B44),"")</f>
        <v/>
      </c>
      <c r="L44" s="40" t="str">
        <f>IFERROR(COUNTIFS(Tabla7[Año],$C$33,Tabla7[Mes],L$35,Tabla7[Entrega completa?],"SI",Tabla7[Categoría],$B44)/COUNTIFS(Tabla7[Año],$C$33,Tabla7[Mes],L$35,Tabla7[Entrega completa?],"*",Tabla7[Categoría],$B44),"")</f>
        <v/>
      </c>
      <c r="M44" s="40" t="str">
        <f>IFERROR(COUNTIFS(Tabla7[Año],$C$33,Tabla7[Mes],M$35,Tabla7[Entrega completa?],"SI",Tabla7[Categoría],$B44)/COUNTIFS(Tabla7[Año],$C$33,Tabla7[Mes],M$35,Tabla7[Entrega completa?],"*",Tabla7[Categoría],$B44),"")</f>
        <v/>
      </c>
      <c r="N44" s="40" t="str">
        <f>IFERROR(COUNTIFS(Tabla7[Año],$C$33,Tabla7[Mes],N$35,Tabla7[Entrega completa?],"SI",Tabla7[Categoría],$B44)/COUNTIFS(Tabla7[Año],$C$33,Tabla7[Mes],N$35,Tabla7[Entrega completa?],"*",Tabla7[Categoría],$B44),"")</f>
        <v/>
      </c>
      <c r="O44" s="40" t="str">
        <f>IFERROR(COUNTIFS(Tabla7[Año],$C$33,Tabla7[Mes],O$35,Tabla7[Entrega completa?],"SI",Tabla7[Categoría],$B44)/COUNTIFS(Tabla7[Año],$C$33,Tabla7[Mes],O$35,Tabla7[Entrega completa?],"*",Tabla7[Categoría],$B44),"")</f>
        <v/>
      </c>
      <c r="P44" s="43">
        <f>IFERROR(COUNTIFS(Tabla7[Año],$C$33,Tabla7[Mes],"*",Tabla7[Entrega completa?],"SI",Tabla7[Categoría],$B44)/COUNTIFS(Tabla7[Año],$C$33,Tabla7[Mes],"*",Tabla7[Entrega completa?],"*",Tabla7[Categoría],$B44),"")</f>
        <v>0.66666666666666663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IFERROR(COUNTIFS(Tabla7[Año],$C$33,Tabla7[Mes],D$35,Tabla7[Entrega completa?],"SI",Tabla7[Categoría],$B45)/COUNTIFS(Tabla7[Año],$C$33,Tabla7[Mes],D$35,Tabla7[Entrega completa?],"*",Tabla7[Categoría],$B45),"")</f>
        <v>0.83333333333333337</v>
      </c>
      <c r="E45" s="40">
        <f>IFERROR(COUNTIFS(Tabla7[Año],$C$33,Tabla7[Mes],E$35,Tabla7[Entrega completa?],"SI",Tabla7[Categoría],$B45)/COUNTIFS(Tabla7[Año],$C$33,Tabla7[Mes],E$35,Tabla7[Entrega completa?],"*",Tabla7[Categoría],$B45),"")</f>
        <v>0.8</v>
      </c>
      <c r="F45" s="40">
        <f>IFERROR(COUNTIFS(Tabla7[Año],$C$33,Tabla7[Mes],F$35,Tabla7[Entrega completa?],"SI",Tabla7[Categoría],$B45)/COUNTIFS(Tabla7[Año],$C$33,Tabla7[Mes],F$35,Tabla7[Entrega completa?],"*",Tabla7[Categoría],$B45),"")</f>
        <v>1</v>
      </c>
      <c r="G45" s="40">
        <f>IFERROR(COUNTIFS(Tabla7[Año],$C$33,Tabla7[Mes],G$35,Tabla7[Entrega completa?],"SI",Tabla7[Categoría],$B45)/COUNTIFS(Tabla7[Año],$C$33,Tabla7[Mes],G$35,Tabla7[Entrega completa?],"*",Tabla7[Categoría],$B45),"")</f>
        <v>1</v>
      </c>
      <c r="H45" s="40">
        <f>IFERROR(COUNTIFS(Tabla7[Año],$C$33,Tabla7[Mes],H$35,Tabla7[Entrega completa?],"SI",Tabla7[Categoría],$B45)/COUNTIFS(Tabla7[Año],$C$33,Tabla7[Mes],H$35,Tabla7[Entrega completa?],"*",Tabla7[Categoría],$B45),"")</f>
        <v>0.33333333333333331</v>
      </c>
      <c r="I45" s="40" t="str">
        <f>IFERROR(COUNTIFS(Tabla7[Año],$C$33,Tabla7[Mes],I$35,Tabla7[Entrega completa?],"SI",Tabla7[Categoría],$B45)/COUNTIFS(Tabla7[Año],$C$33,Tabla7[Mes],I$35,Tabla7[Entrega completa?],"*",Tabla7[Categoría],$B45),"")</f>
        <v/>
      </c>
      <c r="J45" s="40" t="str">
        <f>IFERROR(COUNTIFS(Tabla7[Año],$C$33,Tabla7[Mes],J$35,Tabla7[Entrega completa?],"SI",Tabla7[Categoría],$B45)/COUNTIFS(Tabla7[Año],$C$33,Tabla7[Mes],J$35,Tabla7[Entrega completa?],"*",Tabla7[Categoría],$B45),"")</f>
        <v/>
      </c>
      <c r="K45" s="40" t="str">
        <f>IFERROR(COUNTIFS(Tabla7[Año],$C$33,Tabla7[Mes],K$35,Tabla7[Entrega completa?],"SI",Tabla7[Categoría],$B45)/COUNTIFS(Tabla7[Año],$C$33,Tabla7[Mes],K$35,Tabla7[Entrega completa?],"*",Tabla7[Categoría],$B45),"")</f>
        <v/>
      </c>
      <c r="L45" s="40" t="str">
        <f>IFERROR(COUNTIFS(Tabla7[Año],$C$33,Tabla7[Mes],L$35,Tabla7[Entrega completa?],"SI",Tabla7[Categoría],$B45)/COUNTIFS(Tabla7[Año],$C$33,Tabla7[Mes],L$35,Tabla7[Entrega completa?],"*",Tabla7[Categoría],$B45),"")</f>
        <v/>
      </c>
      <c r="M45" s="40" t="str">
        <f>IFERROR(COUNTIFS(Tabla7[Año],$C$33,Tabla7[Mes],M$35,Tabla7[Entrega completa?],"SI",Tabla7[Categoría],$B45)/COUNTIFS(Tabla7[Año],$C$33,Tabla7[Mes],M$35,Tabla7[Entrega completa?],"*",Tabla7[Categoría],$B45),"")</f>
        <v/>
      </c>
      <c r="N45" s="40" t="str">
        <f>IFERROR(COUNTIFS(Tabla7[Año],$C$33,Tabla7[Mes],N$35,Tabla7[Entrega completa?],"SI",Tabla7[Categoría],$B45)/COUNTIFS(Tabla7[Año],$C$33,Tabla7[Mes],N$35,Tabla7[Entrega completa?],"*",Tabla7[Categoría],$B45),"")</f>
        <v/>
      </c>
      <c r="O45" s="40" t="str">
        <f>IFERROR(COUNTIFS(Tabla7[Año],$C$33,Tabla7[Mes],O$35,Tabla7[Entrega completa?],"SI",Tabla7[Categoría],$B45)/COUNTIFS(Tabla7[Año],$C$33,Tabla7[Mes],O$35,Tabla7[Entrega completa?],"*",Tabla7[Categoría],$B45),"")</f>
        <v/>
      </c>
      <c r="P45" s="43">
        <f>IFERROR(COUNTIFS(Tabla7[Año],$C$33,Tabla7[Mes],"*",Tabla7[Entrega completa?],"SI",Tabla7[Categoría],$B45)/COUNTIFS(Tabla7[Año],$C$33,Tabla7[Mes],"*",Tabla7[Entrega completa?],"*",Tabla7[Categoría],$B45),"")</f>
        <v>0.83333333333333337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IFERROR(COUNTIFS(Tabla7[Año],$C$33,Tabla7[Mes],D$35,Tabla7[Entrega completa?],"SI",Tabla7[Categoría],$B46)/COUNTIFS(Tabla7[Año],$C$33,Tabla7[Mes],D$35,Tabla7[Entrega completa?],"*",Tabla7[Categoría],$B46),"")</f>
        <v>0.5</v>
      </c>
      <c r="E46" s="40">
        <f>IFERROR(COUNTIFS(Tabla7[Año],$C$33,Tabla7[Mes],E$35,Tabla7[Entrega completa?],"SI",Tabla7[Categoría],$B46)/COUNTIFS(Tabla7[Año],$C$33,Tabla7[Mes],E$35,Tabla7[Entrega completa?],"*",Tabla7[Categoría],$B46),"")</f>
        <v>1</v>
      </c>
      <c r="F46" s="40">
        <f>IFERROR(COUNTIFS(Tabla7[Año],$C$33,Tabla7[Mes],F$35,Tabla7[Entrega completa?],"SI",Tabla7[Categoría],$B46)/COUNTIFS(Tabla7[Año],$C$33,Tabla7[Mes],F$35,Tabla7[Entrega completa?],"*",Tabla7[Categoría],$B46),"")</f>
        <v>0.66666666666666663</v>
      </c>
      <c r="G46" s="40">
        <f>IFERROR(COUNTIFS(Tabla7[Año],$C$33,Tabla7[Mes],G$35,Tabla7[Entrega completa?],"SI",Tabla7[Categoría],$B46)/COUNTIFS(Tabla7[Año],$C$33,Tabla7[Mes],G$35,Tabla7[Entrega completa?],"*",Tabla7[Categoría],$B46),"")</f>
        <v>0.6</v>
      </c>
      <c r="H46" s="40">
        <f>IFERROR(COUNTIFS(Tabla7[Año],$C$33,Tabla7[Mes],H$35,Tabla7[Entrega completa?],"SI",Tabla7[Categoría],$B46)/COUNTIFS(Tabla7[Año],$C$33,Tabla7[Mes],H$35,Tabla7[Entrega completa?],"*",Tabla7[Categoría],$B46),"")</f>
        <v>1</v>
      </c>
      <c r="I46" s="40">
        <f>IFERROR(COUNTIFS(Tabla7[Año],$C$33,Tabla7[Mes],I$35,Tabla7[Entrega completa?],"SI",Tabla7[Categoría],$B46)/COUNTIFS(Tabla7[Año],$C$33,Tabla7[Mes],I$35,Tabla7[Entrega completa?],"*",Tabla7[Categoría],$B46),"")</f>
        <v>0.5</v>
      </c>
      <c r="J46" s="40">
        <f>IFERROR(COUNTIFS(Tabla7[Año],$C$33,Tabla7[Mes],J$35,Tabla7[Entrega completa?],"SI",Tabla7[Categoría],$B46)/COUNTIFS(Tabla7[Año],$C$33,Tabla7[Mes],J$35,Tabla7[Entrega completa?],"*",Tabla7[Categoría],$B46),"")</f>
        <v>0.5</v>
      </c>
      <c r="K46" s="40" t="str">
        <f>IFERROR(COUNTIFS(Tabla7[Año],$C$33,Tabla7[Mes],K$35,Tabla7[Entrega completa?],"SI",Tabla7[Categoría],$B46)/COUNTIFS(Tabla7[Año],$C$33,Tabla7[Mes],K$35,Tabla7[Entrega completa?],"*",Tabla7[Categoría],$B46),"")</f>
        <v/>
      </c>
      <c r="L46" s="40" t="str">
        <f>IFERROR(COUNTIFS(Tabla7[Año],$C$33,Tabla7[Mes],L$35,Tabla7[Entrega completa?],"SI",Tabla7[Categoría],$B46)/COUNTIFS(Tabla7[Año],$C$33,Tabla7[Mes],L$35,Tabla7[Entrega completa?],"*",Tabla7[Categoría],$B46),"")</f>
        <v/>
      </c>
      <c r="M46" s="40" t="str">
        <f>IFERROR(COUNTIFS(Tabla7[Año],$C$33,Tabla7[Mes],M$35,Tabla7[Entrega completa?],"SI",Tabla7[Categoría],$B46)/COUNTIFS(Tabla7[Año],$C$33,Tabla7[Mes],M$35,Tabla7[Entrega completa?],"*",Tabla7[Categoría],$B46),"")</f>
        <v/>
      </c>
      <c r="N46" s="40" t="str">
        <f>IFERROR(COUNTIFS(Tabla7[Año],$C$33,Tabla7[Mes],N$35,Tabla7[Entrega completa?],"SI",Tabla7[Categoría],$B46)/COUNTIFS(Tabla7[Año],$C$33,Tabla7[Mes],N$35,Tabla7[Entrega completa?],"*",Tabla7[Categoría],$B46),"")</f>
        <v/>
      </c>
      <c r="O46" s="40" t="str">
        <f>IFERROR(COUNTIFS(Tabla7[Año],$C$33,Tabla7[Mes],O$35,Tabla7[Entrega completa?],"SI",Tabla7[Categoría],$B46)/COUNTIFS(Tabla7[Año],$C$33,Tabla7[Mes],O$35,Tabla7[Entrega completa?],"*",Tabla7[Categoría],$B46),"")</f>
        <v/>
      </c>
      <c r="P46" s="43">
        <f>IFERROR(COUNTIFS(Tabla7[Año],$C$33,Tabla7[Mes],"*",Tabla7[Entrega completa?],"SI",Tabla7[Categoría],$B46)/COUNTIFS(Tabla7[Año],$C$33,Tabla7[Mes],"*",Tabla7[Entrega completa?],"*",Tabla7[Categoría],$B46),"")</f>
        <v>0.69565217391304346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IFERROR(COUNTIFS(Tabla7[Año],$C$33,Tabla7[Mes],D$35,Tabla7[Entrega completa?],"SI",Tabla7[Categoría],$B47)/COUNTIFS(Tabla7[Año],$C$33,Tabla7[Mes],D$35,Tabla7[Entrega completa?],"*",Tabla7[Categoría],$B47),"")</f>
        <v>0.8</v>
      </c>
      <c r="E47" s="40">
        <f>IFERROR(COUNTIFS(Tabla7[Año],$C$33,Tabla7[Mes],E$35,Tabla7[Entrega completa?],"SI",Tabla7[Categoría],$B47)/COUNTIFS(Tabla7[Año],$C$33,Tabla7[Mes],E$35,Tabla7[Entrega completa?],"*",Tabla7[Categoría],$B47),"")</f>
        <v>1</v>
      </c>
      <c r="F47" s="40">
        <f>IFERROR(COUNTIFS(Tabla7[Año],$C$33,Tabla7[Mes],F$35,Tabla7[Entrega completa?],"SI",Tabla7[Categoría],$B47)/COUNTIFS(Tabla7[Año],$C$33,Tabla7[Mes],F$35,Tabla7[Entrega completa?],"*",Tabla7[Categoría],$B47),"")</f>
        <v>1</v>
      </c>
      <c r="G47" s="40">
        <f>IFERROR(COUNTIFS(Tabla7[Año],$C$33,Tabla7[Mes],G$35,Tabla7[Entrega completa?],"SI",Tabla7[Categoría],$B47)/COUNTIFS(Tabla7[Año],$C$33,Tabla7[Mes],G$35,Tabla7[Entrega completa?],"*",Tabla7[Categoría],$B47),"")</f>
        <v>0.66666666666666663</v>
      </c>
      <c r="H47" s="40">
        <f>IFERROR(COUNTIFS(Tabla7[Año],$C$33,Tabla7[Mes],H$35,Tabla7[Entrega completa?],"SI",Tabla7[Categoría],$B47)/COUNTIFS(Tabla7[Año],$C$33,Tabla7[Mes],H$35,Tabla7[Entrega completa?],"*",Tabla7[Categoría],$B47),"")</f>
        <v>1</v>
      </c>
      <c r="I47" s="40" t="str">
        <f>IFERROR(COUNTIFS(Tabla7[Año],$C$33,Tabla7[Mes],I$35,Tabla7[Entrega completa?],"SI",Tabla7[Categoría],$B47)/COUNTIFS(Tabla7[Año],$C$33,Tabla7[Mes],I$35,Tabla7[Entrega completa?],"*",Tabla7[Categoría],$B47),"")</f>
        <v/>
      </c>
      <c r="J47" s="40">
        <f>IFERROR(COUNTIFS(Tabla7[Año],$C$33,Tabla7[Mes],J$35,Tabla7[Entrega completa?],"SI",Tabla7[Categoría],$B47)/COUNTIFS(Tabla7[Año],$C$33,Tabla7[Mes],J$35,Tabla7[Entrega completa?],"*",Tabla7[Categoría],$B47),"")</f>
        <v>0.5</v>
      </c>
      <c r="K47" s="40" t="str">
        <f>IFERROR(COUNTIFS(Tabla7[Año],$C$33,Tabla7[Mes],K$35,Tabla7[Entrega completa?],"SI",Tabla7[Categoría],$B47)/COUNTIFS(Tabla7[Año],$C$33,Tabla7[Mes],K$35,Tabla7[Entrega completa?],"*",Tabla7[Categoría],$B47),"")</f>
        <v/>
      </c>
      <c r="L47" s="40" t="str">
        <f>IFERROR(COUNTIFS(Tabla7[Año],$C$33,Tabla7[Mes],L$35,Tabla7[Entrega completa?],"SI",Tabla7[Categoría],$B47)/COUNTIFS(Tabla7[Año],$C$33,Tabla7[Mes],L$35,Tabla7[Entrega completa?],"*",Tabla7[Categoría],$B47),"")</f>
        <v/>
      </c>
      <c r="M47" s="40" t="str">
        <f>IFERROR(COUNTIFS(Tabla7[Año],$C$33,Tabla7[Mes],M$35,Tabla7[Entrega completa?],"SI",Tabla7[Categoría],$B47)/COUNTIFS(Tabla7[Año],$C$33,Tabla7[Mes],M$35,Tabla7[Entrega completa?],"*",Tabla7[Categoría],$B47),"")</f>
        <v/>
      </c>
      <c r="N47" s="40" t="str">
        <f>IFERROR(COUNTIFS(Tabla7[Año],$C$33,Tabla7[Mes],N$35,Tabla7[Entrega completa?],"SI",Tabla7[Categoría],$B47)/COUNTIFS(Tabla7[Año],$C$33,Tabla7[Mes],N$35,Tabla7[Entrega completa?],"*",Tabla7[Categoría],$B47),"")</f>
        <v/>
      </c>
      <c r="O47" s="40" t="str">
        <f>IFERROR(COUNTIFS(Tabla7[Año],$C$33,Tabla7[Mes],O$35,Tabla7[Entrega completa?],"SI",Tabla7[Categoría],$B47)/COUNTIFS(Tabla7[Año],$C$33,Tabla7[Mes],O$35,Tabla7[Entrega completa?],"*",Tabla7[Categoría],$B47),"")</f>
        <v/>
      </c>
      <c r="P47" s="43">
        <f>IFERROR(COUNTIFS(Tabla7[Año],$C$33,Tabla7[Mes],"*",Tabla7[Entrega completa?],"SI",Tabla7[Categoría],$B47)/COUNTIFS(Tabla7[Año],$C$33,Tabla7[Mes],"*",Tabla7[Entrega completa?],"*",Tabla7[Categoría],$B47),"")</f>
        <v>0.8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IFERROR(COUNTIFS(Tabla7[Año],$C$33,Tabla7[Mes],D$35,Tabla7[Entrega completa?],"SI",Tabla7[Categoría],$B48)/COUNTIFS(Tabla7[Año],$C$33,Tabla7[Mes],D$35,Tabla7[Entrega completa?],"*",Tabla7[Categoría],$B48),"")</f>
        <v>1</v>
      </c>
      <c r="E48" s="40">
        <f>IFERROR(COUNTIFS(Tabla7[Año],$C$33,Tabla7[Mes],E$35,Tabla7[Entrega completa?],"SI",Tabla7[Categoría],$B48)/COUNTIFS(Tabla7[Año],$C$33,Tabla7[Mes],E$35,Tabla7[Entrega completa?],"*",Tabla7[Categoría],$B48),"")</f>
        <v>1</v>
      </c>
      <c r="F48" s="40">
        <f>IFERROR(COUNTIFS(Tabla7[Año],$C$33,Tabla7[Mes],F$35,Tabla7[Entrega completa?],"SI",Tabla7[Categoría],$B48)/COUNTIFS(Tabla7[Año],$C$33,Tabla7[Mes],F$35,Tabla7[Entrega completa?],"*",Tabla7[Categoría],$B48),"")</f>
        <v>0</v>
      </c>
      <c r="G48" s="40">
        <f>IFERROR(COUNTIFS(Tabla7[Año],$C$33,Tabla7[Mes],G$35,Tabla7[Entrega completa?],"SI",Tabla7[Categoría],$B48)/COUNTIFS(Tabla7[Año],$C$33,Tabla7[Mes],G$35,Tabla7[Entrega completa?],"*",Tabla7[Categoría],$B48),"")</f>
        <v>0.66666666666666663</v>
      </c>
      <c r="H48" s="40">
        <f>IFERROR(COUNTIFS(Tabla7[Año],$C$33,Tabla7[Mes],H$35,Tabla7[Entrega completa?],"SI",Tabla7[Categoría],$B48)/COUNTIFS(Tabla7[Año],$C$33,Tabla7[Mes],H$35,Tabla7[Entrega completa?],"*",Tabla7[Categoría],$B48),"")</f>
        <v>0.5</v>
      </c>
      <c r="I48" s="40">
        <f>IFERROR(COUNTIFS(Tabla7[Año],$C$33,Tabla7[Mes],I$35,Tabla7[Entrega completa?],"SI",Tabla7[Categoría],$B48)/COUNTIFS(Tabla7[Año],$C$33,Tabla7[Mes],I$35,Tabla7[Entrega completa?],"*",Tabla7[Categoría],$B48),"")</f>
        <v>1</v>
      </c>
      <c r="J48" s="40">
        <f>IFERROR(COUNTIFS(Tabla7[Año],$C$33,Tabla7[Mes],J$35,Tabla7[Entrega completa?],"SI",Tabla7[Categoría],$B48)/COUNTIFS(Tabla7[Año],$C$33,Tabla7[Mes],J$35,Tabla7[Entrega completa?],"*",Tabla7[Categoría],$B48),"")</f>
        <v>1</v>
      </c>
      <c r="K48" s="40" t="str">
        <f>IFERROR(COUNTIFS(Tabla7[Año],$C$33,Tabla7[Mes],K$35,Tabla7[Entrega completa?],"SI",Tabla7[Categoría],$B48)/COUNTIFS(Tabla7[Año],$C$33,Tabla7[Mes],K$35,Tabla7[Entrega completa?],"*",Tabla7[Categoría],$B48),"")</f>
        <v/>
      </c>
      <c r="L48" s="40" t="str">
        <f>IFERROR(COUNTIFS(Tabla7[Año],$C$33,Tabla7[Mes],L$35,Tabla7[Entrega completa?],"SI",Tabla7[Categoría],$B48)/COUNTIFS(Tabla7[Año],$C$33,Tabla7[Mes],L$35,Tabla7[Entrega completa?],"*",Tabla7[Categoría],$B48),"")</f>
        <v/>
      </c>
      <c r="M48" s="40" t="str">
        <f>IFERROR(COUNTIFS(Tabla7[Año],$C$33,Tabla7[Mes],M$35,Tabla7[Entrega completa?],"SI",Tabla7[Categoría],$B48)/COUNTIFS(Tabla7[Año],$C$33,Tabla7[Mes],M$35,Tabla7[Entrega completa?],"*",Tabla7[Categoría],$B48),"")</f>
        <v/>
      </c>
      <c r="N48" s="40" t="str">
        <f>IFERROR(COUNTIFS(Tabla7[Año],$C$33,Tabla7[Mes],N$35,Tabla7[Entrega completa?],"SI",Tabla7[Categoría],$B48)/COUNTIFS(Tabla7[Año],$C$33,Tabla7[Mes],N$35,Tabla7[Entrega completa?],"*",Tabla7[Categoría],$B48),"")</f>
        <v/>
      </c>
      <c r="O48" s="40" t="str">
        <f>IFERROR(COUNTIFS(Tabla7[Año],$C$33,Tabla7[Mes],O$35,Tabla7[Entrega completa?],"SI",Tabla7[Categoría],$B48)/COUNTIFS(Tabla7[Año],$C$33,Tabla7[Mes],O$35,Tabla7[Entrega completa?],"*",Tabla7[Categoría],$B48),"")</f>
        <v/>
      </c>
      <c r="P48" s="43">
        <f>IFERROR(COUNTIFS(Tabla7[Año],$C$33,Tabla7[Mes],"*",Tabla7[Entrega completa?],"SI",Tabla7[Categoría],$B48)/COUNTIFS(Tabla7[Año],$C$33,Tabla7[Mes],"*",Tabla7[Entrega completa?],"*",Tabla7[Categoría],$B48),"")</f>
        <v>0.6875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IFERROR(COUNTIFS(Tabla7[Año],$C$33,Tabla7[Mes],D$35,Tabla7[Entrega completa?],"SI",Tabla7[Categoría],$B49)/COUNTIFS(Tabla7[Año],$C$33,Tabla7[Mes],D$35,Tabla7[Entrega completa?],"*",Tabla7[Categoría],$B49),"")</f>
        <v>0.8571428571428571</v>
      </c>
      <c r="E49" s="40">
        <f>IFERROR(COUNTIFS(Tabla7[Año],$C$33,Tabla7[Mes],E$35,Tabla7[Entrega completa?],"SI",Tabla7[Categoría],$B49)/COUNTIFS(Tabla7[Año],$C$33,Tabla7[Mes],E$35,Tabla7[Entrega completa?],"*",Tabla7[Categoría],$B49),"")</f>
        <v>0.75</v>
      </c>
      <c r="F49" s="40">
        <f>IFERROR(COUNTIFS(Tabla7[Año],$C$33,Tabla7[Mes],F$35,Tabla7[Entrega completa?],"SI",Tabla7[Categoría],$B49)/COUNTIFS(Tabla7[Año],$C$33,Tabla7[Mes],F$35,Tabla7[Entrega completa?],"*",Tabla7[Categoría],$B49),"")</f>
        <v>0.75</v>
      </c>
      <c r="G49" s="40">
        <f>IFERROR(COUNTIFS(Tabla7[Año],$C$33,Tabla7[Mes],G$35,Tabla7[Entrega completa?],"SI",Tabla7[Categoría],$B49)/COUNTIFS(Tabla7[Año],$C$33,Tabla7[Mes],G$35,Tabla7[Entrega completa?],"*",Tabla7[Categoría],$B49),"")</f>
        <v>0.88888888888888884</v>
      </c>
      <c r="H49" s="40">
        <f>IFERROR(COUNTIFS(Tabla7[Año],$C$33,Tabla7[Mes],H$35,Tabla7[Entrega completa?],"SI",Tabla7[Categoría],$B49)/COUNTIFS(Tabla7[Año],$C$33,Tabla7[Mes],H$35,Tabla7[Entrega completa?],"*",Tabla7[Categoría],$B49),"")</f>
        <v>0.75</v>
      </c>
      <c r="I49" s="40">
        <f>IFERROR(COUNTIFS(Tabla7[Año],$C$33,Tabla7[Mes],I$35,Tabla7[Entrega completa?],"SI",Tabla7[Categoría],$B49)/COUNTIFS(Tabla7[Año],$C$33,Tabla7[Mes],I$35,Tabla7[Entrega completa?],"*",Tabla7[Categoría],$B49),"")</f>
        <v>0.33333333333333331</v>
      </c>
      <c r="J49" s="40">
        <f>IFERROR(COUNTIFS(Tabla7[Año],$C$33,Tabla7[Mes],J$35,Tabla7[Entrega completa?],"SI",Tabla7[Categoría],$B49)/COUNTIFS(Tabla7[Año],$C$33,Tabla7[Mes],J$35,Tabla7[Entrega completa?],"*",Tabla7[Categoría],$B49),"")</f>
        <v>0.83333333333333337</v>
      </c>
      <c r="K49" s="40" t="str">
        <f>IFERROR(COUNTIFS(Tabla7[Año],$C$33,Tabla7[Mes],K$35,Tabla7[Entrega completa?],"SI",Tabla7[Categoría],$B49)/COUNTIFS(Tabla7[Año],$C$33,Tabla7[Mes],K$35,Tabla7[Entrega completa?],"*",Tabla7[Categoría],$B49),"")</f>
        <v/>
      </c>
      <c r="L49" s="40" t="str">
        <f>IFERROR(COUNTIFS(Tabla7[Año],$C$33,Tabla7[Mes],L$35,Tabla7[Entrega completa?],"SI",Tabla7[Categoría],$B49)/COUNTIFS(Tabla7[Año],$C$33,Tabla7[Mes],L$35,Tabla7[Entrega completa?],"*",Tabla7[Categoría],$B49),"")</f>
        <v/>
      </c>
      <c r="M49" s="40" t="str">
        <f>IFERROR(COUNTIFS(Tabla7[Año],$C$33,Tabla7[Mes],M$35,Tabla7[Entrega completa?],"SI",Tabla7[Categoría],$B49)/COUNTIFS(Tabla7[Año],$C$33,Tabla7[Mes],M$35,Tabla7[Entrega completa?],"*",Tabla7[Categoría],$B49),"")</f>
        <v/>
      </c>
      <c r="N49" s="40" t="str">
        <f>IFERROR(COUNTIFS(Tabla7[Año],$C$33,Tabla7[Mes],N$35,Tabla7[Entrega completa?],"SI",Tabla7[Categoría],$B49)/COUNTIFS(Tabla7[Año],$C$33,Tabla7[Mes],N$35,Tabla7[Entrega completa?],"*",Tabla7[Categoría],$B49),"")</f>
        <v/>
      </c>
      <c r="O49" s="40" t="str">
        <f>IFERROR(COUNTIFS(Tabla7[Año],$C$33,Tabla7[Mes],O$35,Tabla7[Entrega completa?],"SI",Tabla7[Categoría],$B49)/COUNTIFS(Tabla7[Año],$C$33,Tabla7[Mes],O$35,Tabla7[Entrega completa?],"*",Tabla7[Categoría],$B49),"")</f>
        <v/>
      </c>
      <c r="P49" s="43">
        <f>IFERROR(COUNTIFS(Tabla7[Año],$C$33,Tabla7[Mes],"*",Tabla7[Entrega completa?],"SI",Tabla7[Categoría],$B49)/COUNTIFS(Tabla7[Año],$C$33,Tabla7[Mes],"*",Tabla7[Entrega completa?],"*",Tabla7[Categoría],$B49),"")</f>
        <v>0.78378378378378377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IFERROR(COUNTIFS(Tabla7[Año],$C$33,Tabla7[Mes],D$35,Tabla7[Entrega completa?],"SI",Tabla7[Categoría],$B50)/COUNTIFS(Tabla7[Año],$C$33,Tabla7[Mes],D$35,Tabla7[Entrega completa?],"*",Tabla7[Categoría],$B50),"")</f>
        <v/>
      </c>
      <c r="E50" s="40" t="str">
        <f>IFERROR(COUNTIFS(Tabla7[Año],$C$33,Tabla7[Mes],E$35,Tabla7[Entrega completa?],"SI",Tabla7[Categoría],$B50)/COUNTIFS(Tabla7[Año],$C$33,Tabla7[Mes],E$35,Tabla7[Entrega completa?],"*",Tabla7[Categoría],$B50),"")</f>
        <v/>
      </c>
      <c r="F50" s="40" t="str">
        <f>IFERROR(COUNTIFS(Tabla7[Año],$C$33,Tabla7[Mes],F$35,Tabla7[Entrega completa?],"SI",Tabla7[Categoría],$B50)/COUNTIFS(Tabla7[Año],$C$33,Tabla7[Mes],F$35,Tabla7[Entrega completa?],"*",Tabla7[Categoría],$B50),"")</f>
        <v/>
      </c>
      <c r="G50" s="40" t="str">
        <f>IFERROR(COUNTIFS(Tabla7[Año],$C$33,Tabla7[Mes],G$35,Tabla7[Entrega completa?],"SI",Tabla7[Categoría],$B50)/COUNTIFS(Tabla7[Año],$C$33,Tabla7[Mes],G$35,Tabla7[Entrega completa?],"*",Tabla7[Categoría],$B50),"")</f>
        <v/>
      </c>
      <c r="H50" s="40" t="str">
        <f>IFERROR(COUNTIFS(Tabla7[Año],$C$33,Tabla7[Mes],H$35,Tabla7[Entrega completa?],"SI",Tabla7[Categoría],$B50)/COUNTIFS(Tabla7[Año],$C$33,Tabla7[Mes],H$35,Tabla7[Entrega completa?],"*",Tabla7[Categoría],$B50),"")</f>
        <v/>
      </c>
      <c r="I50" s="40" t="str">
        <f>IFERROR(COUNTIFS(Tabla7[Año],$C$33,Tabla7[Mes],I$35,Tabla7[Entrega completa?],"SI",Tabla7[Categoría],$B50)/COUNTIFS(Tabla7[Año],$C$33,Tabla7[Mes],I$35,Tabla7[Entrega completa?],"*",Tabla7[Categoría],$B50),"")</f>
        <v/>
      </c>
      <c r="J50" s="40" t="str">
        <f>IFERROR(COUNTIFS(Tabla7[Año],$C$33,Tabla7[Mes],J$35,Tabla7[Entrega completa?],"SI",Tabla7[Categoría],$B50)/COUNTIFS(Tabla7[Año],$C$33,Tabla7[Mes],J$35,Tabla7[Entrega completa?],"*",Tabla7[Categoría],$B50),"")</f>
        <v/>
      </c>
      <c r="K50" s="40" t="str">
        <f>IFERROR(COUNTIFS(Tabla7[Año],$C$33,Tabla7[Mes],K$35,Tabla7[Entrega completa?],"SI",Tabla7[Categoría],$B50)/COUNTIFS(Tabla7[Año],$C$33,Tabla7[Mes],K$35,Tabla7[Entrega completa?],"*",Tabla7[Categoría],$B50),"")</f>
        <v/>
      </c>
      <c r="L50" s="40" t="str">
        <f>IFERROR(COUNTIFS(Tabla7[Año],$C$33,Tabla7[Mes],L$35,Tabla7[Entrega completa?],"SI",Tabla7[Categoría],$B50)/COUNTIFS(Tabla7[Año],$C$33,Tabla7[Mes],L$35,Tabla7[Entrega completa?],"*",Tabla7[Categoría],$B50),"")</f>
        <v/>
      </c>
      <c r="M50" s="40" t="str">
        <f>IFERROR(COUNTIFS(Tabla7[Año],$C$33,Tabla7[Mes],M$35,Tabla7[Entrega completa?],"SI",Tabla7[Categoría],$B50)/COUNTIFS(Tabla7[Año],$C$33,Tabla7[Mes],M$35,Tabla7[Entrega completa?],"*",Tabla7[Categoría],$B50),"")</f>
        <v/>
      </c>
      <c r="N50" s="40" t="str">
        <f>IFERROR(COUNTIFS(Tabla7[Año],$C$33,Tabla7[Mes],N$35,Tabla7[Entrega completa?],"SI",Tabla7[Categoría],$B50)/COUNTIFS(Tabla7[Año],$C$33,Tabla7[Mes],N$35,Tabla7[Entrega completa?],"*",Tabla7[Categoría],$B50),"")</f>
        <v/>
      </c>
      <c r="O50" s="40" t="str">
        <f>IFERROR(COUNTIFS(Tabla7[Año],$C$33,Tabla7[Mes],O$35,Tabla7[Entrega completa?],"SI",Tabla7[Categoría],$B50)/COUNTIFS(Tabla7[Año],$C$33,Tabla7[Mes],O$35,Tabla7[Entrega completa?],"*",Tabla7[Categoría],$B50),"")</f>
        <v/>
      </c>
      <c r="P50" s="43" t="str">
        <f>IFERROR(COUNTIFS(Tabla7[Año],$C$33,Tabla7[Mes],"*",Tabla7[Entrega completa?],"SI",Tabla7[Categoría],$B50)/COUNTIFS(Tabla7[Año],$C$33,Tabla7[Mes],"*",Tabla7[Entrega completa?],"*",Tabla7[Categoría],$B50),"")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IFERROR(COUNTIFS(Tabla7[Año],$C$33,Tabla7[Mes],D$35,Tabla7[Entrega completa?],"SI",Tabla7[Categoría],$B51)/COUNTIFS(Tabla7[Año],$C$33,Tabla7[Mes],D$35,Tabla7[Entrega completa?],"*",Tabla7[Categoría],$B51),"")</f>
        <v/>
      </c>
      <c r="E51" s="40" t="str">
        <f>IFERROR(COUNTIFS(Tabla7[Año],$C$33,Tabla7[Mes],E$35,Tabla7[Entrega completa?],"SI",Tabla7[Categoría],$B51)/COUNTIFS(Tabla7[Año],$C$33,Tabla7[Mes],E$35,Tabla7[Entrega completa?],"*",Tabla7[Categoría],$B51),"")</f>
        <v/>
      </c>
      <c r="F51" s="40" t="str">
        <f>IFERROR(COUNTIFS(Tabla7[Año],$C$33,Tabla7[Mes],F$35,Tabla7[Entrega completa?],"SI",Tabla7[Categoría],$B51)/COUNTIFS(Tabla7[Año],$C$33,Tabla7[Mes],F$35,Tabla7[Entrega completa?],"*",Tabla7[Categoría],$B51),"")</f>
        <v/>
      </c>
      <c r="G51" s="40" t="str">
        <f>IFERROR(COUNTIFS(Tabla7[Año],$C$33,Tabla7[Mes],G$35,Tabla7[Entrega completa?],"SI",Tabla7[Categoría],$B51)/COUNTIFS(Tabla7[Año],$C$33,Tabla7[Mes],G$35,Tabla7[Entrega completa?],"*",Tabla7[Categoría],$B51),"")</f>
        <v/>
      </c>
      <c r="H51" s="40" t="str">
        <f>IFERROR(COUNTIFS(Tabla7[Año],$C$33,Tabla7[Mes],H$35,Tabla7[Entrega completa?],"SI",Tabla7[Categoría],$B51)/COUNTIFS(Tabla7[Año],$C$33,Tabla7[Mes],H$35,Tabla7[Entrega completa?],"*",Tabla7[Categoría],$B51),"")</f>
        <v/>
      </c>
      <c r="I51" s="40" t="str">
        <f>IFERROR(COUNTIFS(Tabla7[Año],$C$33,Tabla7[Mes],I$35,Tabla7[Entrega completa?],"SI",Tabla7[Categoría],$B51)/COUNTIFS(Tabla7[Año],$C$33,Tabla7[Mes],I$35,Tabla7[Entrega completa?],"*",Tabla7[Categoría],$B51),"")</f>
        <v/>
      </c>
      <c r="J51" s="40" t="str">
        <f>IFERROR(COUNTIFS(Tabla7[Año],$C$33,Tabla7[Mes],J$35,Tabla7[Entrega completa?],"SI",Tabla7[Categoría],$B51)/COUNTIFS(Tabla7[Año],$C$33,Tabla7[Mes],J$35,Tabla7[Entrega completa?],"*",Tabla7[Categoría],$B51),"")</f>
        <v/>
      </c>
      <c r="K51" s="40" t="str">
        <f>IFERROR(COUNTIFS(Tabla7[Año],$C$33,Tabla7[Mes],K$35,Tabla7[Entrega completa?],"SI",Tabla7[Categoría],$B51)/COUNTIFS(Tabla7[Año],$C$33,Tabla7[Mes],K$35,Tabla7[Entrega completa?],"*",Tabla7[Categoría],$B51),"")</f>
        <v/>
      </c>
      <c r="L51" s="40" t="str">
        <f>IFERROR(COUNTIFS(Tabla7[Año],$C$33,Tabla7[Mes],L$35,Tabla7[Entrega completa?],"SI",Tabla7[Categoría],$B51)/COUNTIFS(Tabla7[Año],$C$33,Tabla7[Mes],L$35,Tabla7[Entrega completa?],"*",Tabla7[Categoría],$B51),"")</f>
        <v/>
      </c>
      <c r="M51" s="40" t="str">
        <f>IFERROR(COUNTIFS(Tabla7[Año],$C$33,Tabla7[Mes],M$35,Tabla7[Entrega completa?],"SI",Tabla7[Categoría],$B51)/COUNTIFS(Tabla7[Año],$C$33,Tabla7[Mes],M$35,Tabla7[Entrega completa?],"*",Tabla7[Categoría],$B51),"")</f>
        <v/>
      </c>
      <c r="N51" s="40" t="str">
        <f>IFERROR(COUNTIFS(Tabla7[Año],$C$33,Tabla7[Mes],N$35,Tabla7[Entrega completa?],"SI",Tabla7[Categoría],$B51)/COUNTIFS(Tabla7[Año],$C$33,Tabla7[Mes],N$35,Tabla7[Entrega completa?],"*",Tabla7[Categoría],$B51),"")</f>
        <v/>
      </c>
      <c r="O51" s="40" t="str">
        <f>IFERROR(COUNTIFS(Tabla7[Año],$C$33,Tabla7[Mes],O$35,Tabla7[Entrega completa?],"SI",Tabla7[Categoría],$B51)/COUNTIFS(Tabla7[Año],$C$33,Tabla7[Mes],O$35,Tabla7[Entrega completa?],"*",Tabla7[Categoría],$B51),"")</f>
        <v/>
      </c>
      <c r="P51" s="43" t="str">
        <f>IFERROR(COUNTIFS(Tabla7[Año],$C$33,Tabla7[Mes],"*",Tabla7[Entrega completa?],"SI",Tabla7[Categoría],$B51)/COUNTIFS(Tabla7[Año],$C$33,Tabla7[Mes],"*",Tabla7[Entrega completa?],"*",Tabla7[Categoría],$B51),"")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IFERROR(COUNTIFS(Tabla7[Año],$C$33,Tabla7[Mes],D$35,Tabla7[Entrega completa?],"SI",Tabla7[Categoría],$B52)/COUNTIFS(Tabla7[Año],$C$33,Tabla7[Mes],D$35,Tabla7[Entrega completa?],"*",Tabla7[Categoría],$B52),"")</f>
        <v/>
      </c>
      <c r="E52" s="40" t="str">
        <f>IFERROR(COUNTIFS(Tabla7[Año],$C$33,Tabla7[Mes],E$35,Tabla7[Entrega completa?],"SI",Tabla7[Categoría],$B52)/COUNTIFS(Tabla7[Año],$C$33,Tabla7[Mes],E$35,Tabla7[Entrega completa?],"*",Tabla7[Categoría],$B52),"")</f>
        <v/>
      </c>
      <c r="F52" s="40" t="str">
        <f>IFERROR(COUNTIFS(Tabla7[Año],$C$33,Tabla7[Mes],F$35,Tabla7[Entrega completa?],"SI",Tabla7[Categoría],$B52)/COUNTIFS(Tabla7[Año],$C$33,Tabla7[Mes],F$35,Tabla7[Entrega completa?],"*",Tabla7[Categoría],$B52),"")</f>
        <v/>
      </c>
      <c r="G52" s="40" t="str">
        <f>IFERROR(COUNTIFS(Tabla7[Año],$C$33,Tabla7[Mes],G$35,Tabla7[Entrega completa?],"SI",Tabla7[Categoría],$B52)/COUNTIFS(Tabla7[Año],$C$33,Tabla7[Mes],G$35,Tabla7[Entrega completa?],"*",Tabla7[Categoría],$B52),"")</f>
        <v/>
      </c>
      <c r="H52" s="40" t="str">
        <f>IFERROR(COUNTIFS(Tabla7[Año],$C$33,Tabla7[Mes],H$35,Tabla7[Entrega completa?],"SI",Tabla7[Categoría],$B52)/COUNTIFS(Tabla7[Año],$C$33,Tabla7[Mes],H$35,Tabla7[Entrega completa?],"*",Tabla7[Categoría],$B52),"")</f>
        <v/>
      </c>
      <c r="I52" s="40" t="str">
        <f>IFERROR(COUNTIFS(Tabla7[Año],$C$33,Tabla7[Mes],I$35,Tabla7[Entrega completa?],"SI",Tabla7[Categoría],$B52)/COUNTIFS(Tabla7[Año],$C$33,Tabla7[Mes],I$35,Tabla7[Entrega completa?],"*",Tabla7[Categoría],$B52),"")</f>
        <v/>
      </c>
      <c r="J52" s="40" t="str">
        <f>IFERROR(COUNTIFS(Tabla7[Año],$C$33,Tabla7[Mes],J$35,Tabla7[Entrega completa?],"SI",Tabla7[Categoría],$B52)/COUNTIFS(Tabla7[Año],$C$33,Tabla7[Mes],J$35,Tabla7[Entrega completa?],"*",Tabla7[Categoría],$B52),"")</f>
        <v/>
      </c>
      <c r="K52" s="40" t="str">
        <f>IFERROR(COUNTIFS(Tabla7[Año],$C$33,Tabla7[Mes],K$35,Tabla7[Entrega completa?],"SI",Tabla7[Categoría],$B52)/COUNTIFS(Tabla7[Año],$C$33,Tabla7[Mes],K$35,Tabla7[Entrega completa?],"*",Tabla7[Categoría],$B52),"")</f>
        <v/>
      </c>
      <c r="L52" s="40" t="str">
        <f>IFERROR(COUNTIFS(Tabla7[Año],$C$33,Tabla7[Mes],L$35,Tabla7[Entrega completa?],"SI",Tabla7[Categoría],$B52)/COUNTIFS(Tabla7[Año],$C$33,Tabla7[Mes],L$35,Tabla7[Entrega completa?],"*",Tabla7[Categoría],$B52),"")</f>
        <v/>
      </c>
      <c r="M52" s="40" t="str">
        <f>IFERROR(COUNTIFS(Tabla7[Año],$C$33,Tabla7[Mes],M$35,Tabla7[Entrega completa?],"SI",Tabla7[Categoría],$B52)/COUNTIFS(Tabla7[Año],$C$33,Tabla7[Mes],M$35,Tabla7[Entrega completa?],"*",Tabla7[Categoría],$B52),"")</f>
        <v/>
      </c>
      <c r="N52" s="40" t="str">
        <f>IFERROR(COUNTIFS(Tabla7[Año],$C$33,Tabla7[Mes],N$35,Tabla7[Entrega completa?],"SI",Tabla7[Categoría],$B52)/COUNTIFS(Tabla7[Año],$C$33,Tabla7[Mes],N$35,Tabla7[Entrega completa?],"*",Tabla7[Categoría],$B52),"")</f>
        <v/>
      </c>
      <c r="O52" s="40" t="str">
        <f>IFERROR(COUNTIFS(Tabla7[Año],$C$33,Tabla7[Mes],O$35,Tabla7[Entrega completa?],"SI",Tabla7[Categoría],$B52)/COUNTIFS(Tabla7[Año],$C$33,Tabla7[Mes],O$35,Tabla7[Entrega completa?],"*",Tabla7[Categoría],$B52),"")</f>
        <v/>
      </c>
      <c r="P52" s="43" t="str">
        <f>IFERROR(COUNTIFS(Tabla7[Año],$C$33,Tabla7[Mes],"*",Tabla7[Entrega completa?],"SI",Tabla7[Categoría],$B52)/COUNTIFS(Tabla7[Año],$C$33,Tabla7[Mes],"*",Tabla7[Entrega completa?],"*",Tabla7[Categoría],$B52),"")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IFERROR(COUNTIFS(Tabla7[Año],$C$33,Tabla7[Mes],D$35,Tabla7[Entrega completa?],"SI",Tabla7[Categoría],$B53)/COUNTIFS(Tabla7[Año],$C$33,Tabla7[Mes],D$35,Tabla7[Entrega completa?],"*",Tabla7[Categoría],$B53),"")</f>
        <v/>
      </c>
      <c r="E53" s="40" t="str">
        <f>IFERROR(COUNTIFS(Tabla7[Año],$C$33,Tabla7[Mes],E$35,Tabla7[Entrega completa?],"SI",Tabla7[Categoría],$B53)/COUNTIFS(Tabla7[Año],$C$33,Tabla7[Mes],E$35,Tabla7[Entrega completa?],"*",Tabla7[Categoría],$B53),"")</f>
        <v/>
      </c>
      <c r="F53" s="40" t="str">
        <f>IFERROR(COUNTIFS(Tabla7[Año],$C$33,Tabla7[Mes],F$35,Tabla7[Entrega completa?],"SI",Tabla7[Categoría],$B53)/COUNTIFS(Tabla7[Año],$C$33,Tabla7[Mes],F$35,Tabla7[Entrega completa?],"*",Tabla7[Categoría],$B53),"")</f>
        <v/>
      </c>
      <c r="G53" s="40" t="str">
        <f>IFERROR(COUNTIFS(Tabla7[Año],$C$33,Tabla7[Mes],G$35,Tabla7[Entrega completa?],"SI",Tabla7[Categoría],$B53)/COUNTIFS(Tabla7[Año],$C$33,Tabla7[Mes],G$35,Tabla7[Entrega completa?],"*",Tabla7[Categoría],$B53),"")</f>
        <v/>
      </c>
      <c r="H53" s="40" t="str">
        <f>IFERROR(COUNTIFS(Tabla7[Año],$C$33,Tabla7[Mes],H$35,Tabla7[Entrega completa?],"SI",Tabla7[Categoría],$B53)/COUNTIFS(Tabla7[Año],$C$33,Tabla7[Mes],H$35,Tabla7[Entrega completa?],"*",Tabla7[Categoría],$B53),"")</f>
        <v/>
      </c>
      <c r="I53" s="40" t="str">
        <f>IFERROR(COUNTIFS(Tabla7[Año],$C$33,Tabla7[Mes],I$35,Tabla7[Entrega completa?],"SI",Tabla7[Categoría],$B53)/COUNTIFS(Tabla7[Año],$C$33,Tabla7[Mes],I$35,Tabla7[Entrega completa?],"*",Tabla7[Categoría],$B53),"")</f>
        <v/>
      </c>
      <c r="J53" s="40" t="str">
        <f>IFERROR(COUNTIFS(Tabla7[Año],$C$33,Tabla7[Mes],J$35,Tabla7[Entrega completa?],"SI",Tabla7[Categoría],$B53)/COUNTIFS(Tabla7[Año],$C$33,Tabla7[Mes],J$35,Tabla7[Entrega completa?],"*",Tabla7[Categoría],$B53),"")</f>
        <v/>
      </c>
      <c r="K53" s="40" t="str">
        <f>IFERROR(COUNTIFS(Tabla7[Año],$C$33,Tabla7[Mes],K$35,Tabla7[Entrega completa?],"SI",Tabla7[Categoría],$B53)/COUNTIFS(Tabla7[Año],$C$33,Tabla7[Mes],K$35,Tabla7[Entrega completa?],"*",Tabla7[Categoría],$B53),"")</f>
        <v/>
      </c>
      <c r="L53" s="40" t="str">
        <f>IFERROR(COUNTIFS(Tabla7[Año],$C$33,Tabla7[Mes],L$35,Tabla7[Entrega completa?],"SI",Tabla7[Categoría],$B53)/COUNTIFS(Tabla7[Año],$C$33,Tabla7[Mes],L$35,Tabla7[Entrega completa?],"*",Tabla7[Categoría],$B53),"")</f>
        <v/>
      </c>
      <c r="M53" s="40" t="str">
        <f>IFERROR(COUNTIFS(Tabla7[Año],$C$33,Tabla7[Mes],M$35,Tabla7[Entrega completa?],"SI",Tabla7[Categoría],$B53)/COUNTIFS(Tabla7[Año],$C$33,Tabla7[Mes],M$35,Tabla7[Entrega completa?],"*",Tabla7[Categoría],$B53),"")</f>
        <v/>
      </c>
      <c r="N53" s="40" t="str">
        <f>IFERROR(COUNTIFS(Tabla7[Año],$C$33,Tabla7[Mes],N$35,Tabla7[Entrega completa?],"SI",Tabla7[Categoría],$B53)/COUNTIFS(Tabla7[Año],$C$33,Tabla7[Mes],N$35,Tabla7[Entrega completa?],"*",Tabla7[Categoría],$B53),"")</f>
        <v/>
      </c>
      <c r="O53" s="40" t="str">
        <f>IFERROR(COUNTIFS(Tabla7[Año],$C$33,Tabla7[Mes],O$35,Tabla7[Entrega completa?],"SI",Tabla7[Categoría],$B53)/COUNTIFS(Tabla7[Año],$C$33,Tabla7[Mes],O$35,Tabla7[Entrega completa?],"*",Tabla7[Categoría],$B53),"")</f>
        <v/>
      </c>
      <c r="P53" s="43" t="str">
        <f>IFERROR(COUNTIFS(Tabla7[Año],$C$33,Tabla7[Mes],"*",Tabla7[Entrega completa?],"SI",Tabla7[Categoría],$B53)/COUNTIFS(Tabla7[Año],$C$33,Tabla7[Mes],"*",Tabla7[Entrega completa?],"*",Tabla7[Categoría],$B53),"")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IFERROR(COUNTIFS(Tabla7[Año],$C$33,Tabla7[Mes],D$35,Tabla7[Entrega completa?],"SI",Tabla7[Categoría],$B54)/COUNTIFS(Tabla7[Año],$C$33,Tabla7[Mes],D$35,Tabla7[Entrega completa?],"*",Tabla7[Categoría],$B54),"")</f>
        <v/>
      </c>
      <c r="E54" s="40" t="str">
        <f>IFERROR(COUNTIFS(Tabla7[Año],$C$33,Tabla7[Mes],E$35,Tabla7[Entrega completa?],"SI",Tabla7[Categoría],$B54)/COUNTIFS(Tabla7[Año],$C$33,Tabla7[Mes],E$35,Tabla7[Entrega completa?],"*",Tabla7[Categoría],$B54),"")</f>
        <v/>
      </c>
      <c r="F54" s="40" t="str">
        <f>IFERROR(COUNTIFS(Tabla7[Año],$C$33,Tabla7[Mes],F$35,Tabla7[Entrega completa?],"SI",Tabla7[Categoría],$B54)/COUNTIFS(Tabla7[Año],$C$33,Tabla7[Mes],F$35,Tabla7[Entrega completa?],"*",Tabla7[Categoría],$B54),"")</f>
        <v/>
      </c>
      <c r="G54" s="40" t="str">
        <f>IFERROR(COUNTIFS(Tabla7[Año],$C$33,Tabla7[Mes],G$35,Tabla7[Entrega completa?],"SI",Tabla7[Categoría],$B54)/COUNTIFS(Tabla7[Año],$C$33,Tabla7[Mes],G$35,Tabla7[Entrega completa?],"*",Tabla7[Categoría],$B54),"")</f>
        <v/>
      </c>
      <c r="H54" s="40" t="str">
        <f>IFERROR(COUNTIFS(Tabla7[Año],$C$33,Tabla7[Mes],H$35,Tabla7[Entrega completa?],"SI",Tabla7[Categoría],$B54)/COUNTIFS(Tabla7[Año],$C$33,Tabla7[Mes],H$35,Tabla7[Entrega completa?],"*",Tabla7[Categoría],$B54),"")</f>
        <v/>
      </c>
      <c r="I54" s="40" t="str">
        <f>IFERROR(COUNTIFS(Tabla7[Año],$C$33,Tabla7[Mes],I$35,Tabla7[Entrega completa?],"SI",Tabla7[Categoría],$B54)/COUNTIFS(Tabla7[Año],$C$33,Tabla7[Mes],I$35,Tabla7[Entrega completa?],"*",Tabla7[Categoría],$B54),"")</f>
        <v/>
      </c>
      <c r="J54" s="40" t="str">
        <f>IFERROR(COUNTIFS(Tabla7[Año],$C$33,Tabla7[Mes],J$35,Tabla7[Entrega completa?],"SI",Tabla7[Categoría],$B54)/COUNTIFS(Tabla7[Año],$C$33,Tabla7[Mes],J$35,Tabla7[Entrega completa?],"*",Tabla7[Categoría],$B54),"")</f>
        <v/>
      </c>
      <c r="K54" s="40" t="str">
        <f>IFERROR(COUNTIFS(Tabla7[Año],$C$33,Tabla7[Mes],K$35,Tabla7[Entrega completa?],"SI",Tabla7[Categoría],$B54)/COUNTIFS(Tabla7[Año],$C$33,Tabla7[Mes],K$35,Tabla7[Entrega completa?],"*",Tabla7[Categoría],$B54),"")</f>
        <v/>
      </c>
      <c r="L54" s="40" t="str">
        <f>IFERROR(COUNTIFS(Tabla7[Año],$C$33,Tabla7[Mes],L$35,Tabla7[Entrega completa?],"SI",Tabla7[Categoría],$B54)/COUNTIFS(Tabla7[Año],$C$33,Tabla7[Mes],L$35,Tabla7[Entrega completa?],"*",Tabla7[Categoría],$B54),"")</f>
        <v/>
      </c>
      <c r="M54" s="40" t="str">
        <f>IFERROR(COUNTIFS(Tabla7[Año],$C$33,Tabla7[Mes],M$35,Tabla7[Entrega completa?],"SI",Tabla7[Categoría],$B54)/COUNTIFS(Tabla7[Año],$C$33,Tabla7[Mes],M$35,Tabla7[Entrega completa?],"*",Tabla7[Categoría],$B54),"")</f>
        <v/>
      </c>
      <c r="N54" s="40" t="str">
        <f>IFERROR(COUNTIFS(Tabla7[Año],$C$33,Tabla7[Mes],N$35,Tabla7[Entrega completa?],"SI",Tabla7[Categoría],$B54)/COUNTIFS(Tabla7[Año],$C$33,Tabla7[Mes],N$35,Tabla7[Entrega completa?],"*",Tabla7[Categoría],$B54),"")</f>
        <v/>
      </c>
      <c r="O54" s="40" t="str">
        <f>IFERROR(COUNTIFS(Tabla7[Año],$C$33,Tabla7[Mes],O$35,Tabla7[Entrega completa?],"SI",Tabla7[Categoría],$B54)/COUNTIFS(Tabla7[Año],$C$33,Tabla7[Mes],O$35,Tabla7[Entrega completa?],"*",Tabla7[Categoría],$B54),"")</f>
        <v/>
      </c>
      <c r="P54" s="43" t="str">
        <f>IFERROR(COUNTIFS(Tabla7[Año],$C$33,Tabla7[Mes],"*",Tabla7[Entrega completa?],"SI",Tabla7[Categoría],$B54)/COUNTIFS(Tabla7[Año],$C$33,Tabla7[Mes],"*",Tabla7[Entrega completa?],"*",Tabla7[Categoría],$B54),"")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IFERROR(COUNTIFS(Tabla7[Año],$C$33,Tabla7[Mes],D$35,Tabla7[Entrega completa?],"SI",Tabla7[Categoría],$B55)/COUNTIFS(Tabla7[Año],$C$33,Tabla7[Mes],D$35,Tabla7[Entrega completa?],"*",Tabla7[Categoría],$B55),"")</f>
        <v/>
      </c>
      <c r="E55" s="40" t="str">
        <f>IFERROR(COUNTIFS(Tabla7[Año],$C$33,Tabla7[Mes],E$35,Tabla7[Entrega completa?],"SI",Tabla7[Categoría],$B55)/COUNTIFS(Tabla7[Año],$C$33,Tabla7[Mes],E$35,Tabla7[Entrega completa?],"*",Tabla7[Categoría],$B55),"")</f>
        <v/>
      </c>
      <c r="F55" s="40" t="str">
        <f>IFERROR(COUNTIFS(Tabla7[Año],$C$33,Tabla7[Mes],F$35,Tabla7[Entrega completa?],"SI",Tabla7[Categoría],$B55)/COUNTIFS(Tabla7[Año],$C$33,Tabla7[Mes],F$35,Tabla7[Entrega completa?],"*",Tabla7[Categoría],$B55),"")</f>
        <v/>
      </c>
      <c r="G55" s="40" t="str">
        <f>IFERROR(COUNTIFS(Tabla7[Año],$C$33,Tabla7[Mes],G$35,Tabla7[Entrega completa?],"SI",Tabla7[Categoría],$B55)/COUNTIFS(Tabla7[Año],$C$33,Tabla7[Mes],G$35,Tabla7[Entrega completa?],"*",Tabla7[Categoría],$B55),"")</f>
        <v/>
      </c>
      <c r="H55" s="40" t="str">
        <f>IFERROR(COUNTIFS(Tabla7[Año],$C$33,Tabla7[Mes],H$35,Tabla7[Entrega completa?],"SI",Tabla7[Categoría],$B55)/COUNTIFS(Tabla7[Año],$C$33,Tabla7[Mes],H$35,Tabla7[Entrega completa?],"*",Tabla7[Categoría],$B55),"")</f>
        <v/>
      </c>
      <c r="I55" s="40" t="str">
        <f>IFERROR(COUNTIFS(Tabla7[Año],$C$33,Tabla7[Mes],I$35,Tabla7[Entrega completa?],"SI",Tabla7[Categoría],$B55)/COUNTIFS(Tabla7[Año],$C$33,Tabla7[Mes],I$35,Tabla7[Entrega completa?],"*",Tabla7[Categoría],$B55),"")</f>
        <v/>
      </c>
      <c r="J55" s="40" t="str">
        <f>IFERROR(COUNTIFS(Tabla7[Año],$C$33,Tabla7[Mes],J$35,Tabla7[Entrega completa?],"SI",Tabla7[Categoría],$B55)/COUNTIFS(Tabla7[Año],$C$33,Tabla7[Mes],J$35,Tabla7[Entrega completa?],"*",Tabla7[Categoría],$B55),"")</f>
        <v/>
      </c>
      <c r="K55" s="40" t="str">
        <f>IFERROR(COUNTIFS(Tabla7[Año],$C$33,Tabla7[Mes],K$35,Tabla7[Entrega completa?],"SI",Tabla7[Categoría],$B55)/COUNTIFS(Tabla7[Año],$C$33,Tabla7[Mes],K$35,Tabla7[Entrega completa?],"*",Tabla7[Categoría],$B55),"")</f>
        <v/>
      </c>
      <c r="L55" s="40" t="str">
        <f>IFERROR(COUNTIFS(Tabla7[Año],$C$33,Tabla7[Mes],L$35,Tabla7[Entrega completa?],"SI",Tabla7[Categoría],$B55)/COUNTIFS(Tabla7[Año],$C$33,Tabla7[Mes],L$35,Tabla7[Entrega completa?],"*",Tabla7[Categoría],$B55),"")</f>
        <v/>
      </c>
      <c r="M55" s="40" t="str">
        <f>IFERROR(COUNTIFS(Tabla7[Año],$C$33,Tabla7[Mes],M$35,Tabla7[Entrega completa?],"SI",Tabla7[Categoría],$B55)/COUNTIFS(Tabla7[Año],$C$33,Tabla7[Mes],M$35,Tabla7[Entrega completa?],"*",Tabla7[Categoría],$B55),"")</f>
        <v/>
      </c>
      <c r="N55" s="40" t="str">
        <f>IFERROR(COUNTIFS(Tabla7[Año],$C$33,Tabla7[Mes],N$35,Tabla7[Entrega completa?],"SI",Tabla7[Categoría],$B55)/COUNTIFS(Tabla7[Año],$C$33,Tabla7[Mes],N$35,Tabla7[Entrega completa?],"*",Tabla7[Categoría],$B55),"")</f>
        <v/>
      </c>
      <c r="O55" s="40" t="str">
        <f>IFERROR(COUNTIFS(Tabla7[Año],$C$33,Tabla7[Mes],O$35,Tabla7[Entrega completa?],"SI",Tabla7[Categoría],$B55)/COUNTIFS(Tabla7[Año],$C$33,Tabla7[Mes],O$35,Tabla7[Entrega completa?],"*",Tabla7[Categoría],$B55),"")</f>
        <v/>
      </c>
      <c r="P55" s="43" t="str">
        <f>IFERROR(COUNTIFS(Tabla7[Año],$C$33,Tabla7[Mes],"*",Tabla7[Entrega completa?],"SI",Tabla7[Categoría],$B55)/COUNTIFS(Tabla7[Año],$C$33,Tabla7[Mes],"*",Tabla7[Entrega completa?],"*",Tabla7[Categoría],$B55),"")</f>
        <v/>
      </c>
    </row>
    <row r="56" spans="1:16" ht="15" x14ac:dyDescent="0.25">
      <c r="B56"/>
    </row>
    <row r="57" spans="1:16" x14ac:dyDescent="0.25">
      <c r="B57" s="28" t="s">
        <v>968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IFERROR(COUNTIFS(Tabla7[Año],$C$59,Tabla7[Mes],D$61,Tabla7[Entrega completa?],"SI",Tabla7[Tipo de cliente],$B62)/COUNTIFS(Tabla7[Año],$C$59,Tabla7[Mes],D$61,Tabla7[Entrega completa?],"*",Tabla7[Tipo de cliente],$B62),"")</f>
        <v>0.77777777777777779</v>
      </c>
      <c r="E62" s="40">
        <f>IFERROR(COUNTIFS(Tabla7[Año],$C$59,Tabla7[Mes],E$61,Tabla7[Entrega completa?],"SI",Tabla7[Tipo de cliente],$B62)/COUNTIFS(Tabla7[Año],$C$59,Tabla7[Mes],E$61,Tabla7[Entrega completa?],"*",Tabla7[Tipo de cliente],$B62),"")</f>
        <v>0.91666666666666663</v>
      </c>
      <c r="F62" s="40">
        <f>IFERROR(COUNTIFS(Tabla7[Año],$C$59,Tabla7[Mes],F$61,Tabla7[Entrega completa?],"SI",Tabla7[Tipo de cliente],$B62)/COUNTIFS(Tabla7[Año],$C$59,Tabla7[Mes],F$61,Tabla7[Entrega completa?],"*",Tabla7[Tipo de cliente],$B62),"")</f>
        <v>0.88888888888888884</v>
      </c>
      <c r="G62" s="40">
        <f>IFERROR(COUNTIFS(Tabla7[Año],$C$59,Tabla7[Mes],G$61,Tabla7[Entrega completa?],"SI",Tabla7[Tipo de cliente],$B62)/COUNTIFS(Tabla7[Año],$C$59,Tabla7[Mes],G$61,Tabla7[Entrega completa?],"*",Tabla7[Tipo de cliente],$B62),"")</f>
        <v>0.80952380952380953</v>
      </c>
      <c r="H62" s="40">
        <f>IFERROR(COUNTIFS(Tabla7[Año],$C$59,Tabla7[Mes],H$61,Tabla7[Entrega completa?],"SI",Tabla7[Tipo de cliente],$B62)/COUNTIFS(Tabla7[Año],$C$59,Tabla7[Mes],H$61,Tabla7[Entrega completa?],"*",Tabla7[Tipo de cliente],$B62),"")</f>
        <v>0.8</v>
      </c>
      <c r="I62" s="40">
        <f>IFERROR(COUNTIFS(Tabla7[Año],$C$59,Tabla7[Mes],I$61,Tabla7[Entrega completa?],"SI",Tabla7[Tipo de cliente],$B62)/COUNTIFS(Tabla7[Año],$C$59,Tabla7[Mes],I$61,Tabla7[Entrega completa?],"*",Tabla7[Tipo de cliente],$B62),"")</f>
        <v>0.83333333333333337</v>
      </c>
      <c r="J62" s="40">
        <f>IFERROR(COUNTIFS(Tabla7[Año],$C$59,Tabla7[Mes],J$61,Tabla7[Entrega completa?],"SI",Tabla7[Tipo de cliente],$B62)/COUNTIFS(Tabla7[Año],$C$59,Tabla7[Mes],J$61,Tabla7[Entrega completa?],"*",Tabla7[Tipo de cliente],$B62),"")</f>
        <v>0.58333333333333337</v>
      </c>
      <c r="K62" s="40" t="str">
        <f>IFERROR(COUNTIFS(Tabla7[Año],$C$59,Tabla7[Mes],K$61,Tabla7[Entrega completa?],"SI",Tabla7[Tipo de cliente],$B62)/COUNTIFS(Tabla7[Año],$C$59,Tabla7[Mes],K$61,Tabla7[Entrega completa?],"*",Tabla7[Tipo de cliente],$B62),"")</f>
        <v/>
      </c>
      <c r="L62" s="40" t="str">
        <f>IFERROR(COUNTIFS(Tabla7[Año],$C$59,Tabla7[Mes],L$61,Tabla7[Entrega completa?],"SI",Tabla7[Tipo de cliente],$B62)/COUNTIFS(Tabla7[Año],$C$59,Tabla7[Mes],L$61,Tabla7[Entrega completa?],"*",Tabla7[Tipo de cliente],$B62),"")</f>
        <v/>
      </c>
      <c r="M62" s="40" t="str">
        <f>IFERROR(COUNTIFS(Tabla7[Año],$C$59,Tabla7[Mes],M$61,Tabla7[Entrega completa?],"SI",Tabla7[Tipo de cliente],$B62)/COUNTIFS(Tabla7[Año],$C$59,Tabla7[Mes],M$61,Tabla7[Entrega completa?],"*",Tabla7[Tipo de cliente],$B62),"")</f>
        <v/>
      </c>
      <c r="N62" s="40" t="str">
        <f>IFERROR(COUNTIFS(Tabla7[Año],$C$59,Tabla7[Mes],N$61,Tabla7[Entrega completa?],"SI",Tabla7[Tipo de cliente],$B62)/COUNTIFS(Tabla7[Año],$C$59,Tabla7[Mes],N$61,Tabla7[Entrega completa?],"*",Tabla7[Tipo de cliente],$B62),"")</f>
        <v/>
      </c>
      <c r="O62" s="40" t="str">
        <f>IFERROR(COUNTIFS(Tabla7[Año],$C$59,Tabla7[Mes],O$61,Tabla7[Entrega completa?],"SI",Tabla7[Tipo de cliente],$B62)/COUNTIFS(Tabla7[Año],$C$59,Tabla7[Mes],O$61,Tabla7[Entrega completa?],"*",Tabla7[Tipo de cliente],$B62),"")</f>
        <v/>
      </c>
      <c r="P62" s="43">
        <f>IFERROR(COUNTIFS(Tabla7[Año],$C$33,Tabla7[Mes],"*",Tabla7[Entrega completa?],"SI",Tabla7[Tipo de cliente],$B62)/COUNTIFS(Tabla7[Año],$C$33,Tabla7[Mes],"*",Tabla7[Entrega completa?],"*",Tabla7[Tipo de cliente],$B62),"")</f>
        <v>0.79746835443037978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IFERROR(COUNTIFS(Tabla7[Año],$C$59,Tabla7[Mes],D$61,Tabla7[Entrega completa?],"SI",Tabla7[Tipo de cliente],$B63)/COUNTIFS(Tabla7[Año],$C$59,Tabla7[Mes],D$61,Tabla7[Entrega completa?],"*",Tabla7[Tipo de cliente],$B63),"")</f>
        <v>1</v>
      </c>
      <c r="E63" s="40">
        <f>IFERROR(COUNTIFS(Tabla7[Año],$C$59,Tabla7[Mes],E$61,Tabla7[Entrega completa?],"SI",Tabla7[Tipo de cliente],$B63)/COUNTIFS(Tabla7[Año],$C$59,Tabla7[Mes],E$61,Tabla7[Entrega completa?],"*",Tabla7[Tipo de cliente],$B63),"")</f>
        <v>0.66666666666666663</v>
      </c>
      <c r="F63" s="40">
        <f>IFERROR(COUNTIFS(Tabla7[Año],$C$59,Tabla7[Mes],F$61,Tabla7[Entrega completa?],"SI",Tabla7[Tipo de cliente],$B63)/COUNTIFS(Tabla7[Año],$C$59,Tabla7[Mes],F$61,Tabla7[Entrega completa?],"*",Tabla7[Tipo de cliente],$B63),"")</f>
        <v>0.75</v>
      </c>
      <c r="G63" s="40">
        <f>IFERROR(COUNTIFS(Tabla7[Año],$C$59,Tabla7[Mes],G$61,Tabla7[Entrega completa?],"SI",Tabla7[Tipo de cliente],$B63)/COUNTIFS(Tabla7[Año],$C$59,Tabla7[Mes],G$61,Tabla7[Entrega completa?],"*",Tabla7[Tipo de cliente],$B63),"")</f>
        <v>0.83333333333333337</v>
      </c>
      <c r="H63" s="40">
        <f>IFERROR(COUNTIFS(Tabla7[Año],$C$59,Tabla7[Mes],H$61,Tabla7[Entrega completa?],"SI",Tabla7[Tipo de cliente],$B63)/COUNTIFS(Tabla7[Año],$C$59,Tabla7[Mes],H$61,Tabla7[Entrega completa?],"*",Tabla7[Tipo de cliente],$B63),"")</f>
        <v>1</v>
      </c>
      <c r="I63" s="40">
        <f>IFERROR(COUNTIFS(Tabla7[Año],$C$59,Tabla7[Mes],I$61,Tabla7[Entrega completa?],"SI",Tabla7[Tipo de cliente],$B63)/COUNTIFS(Tabla7[Año],$C$59,Tabla7[Mes],I$61,Tabla7[Entrega completa?],"*",Tabla7[Tipo de cliente],$B63),"")</f>
        <v>0.5</v>
      </c>
      <c r="J63" s="40">
        <f>IFERROR(COUNTIFS(Tabla7[Año],$C$59,Tabla7[Mes],J$61,Tabla7[Entrega completa?],"SI",Tabla7[Tipo de cliente],$B63)/COUNTIFS(Tabla7[Año],$C$59,Tabla7[Mes],J$61,Tabla7[Entrega completa?],"*",Tabla7[Tipo de cliente],$B63),"")</f>
        <v>1</v>
      </c>
      <c r="K63" s="40" t="str">
        <f>IFERROR(COUNTIFS(Tabla7[Año],$C$59,Tabla7[Mes],K$61,Tabla7[Entrega completa?],"SI",Tabla7[Tipo de cliente],$B63)/COUNTIFS(Tabla7[Año],$C$59,Tabla7[Mes],K$61,Tabla7[Entrega completa?],"*",Tabla7[Tipo de cliente],$B63),"")</f>
        <v/>
      </c>
      <c r="L63" s="40" t="str">
        <f>IFERROR(COUNTIFS(Tabla7[Año],$C$59,Tabla7[Mes],L$61,Tabla7[Entrega completa?],"SI",Tabla7[Tipo de cliente],$B63)/COUNTIFS(Tabla7[Año],$C$59,Tabla7[Mes],L$61,Tabla7[Entrega completa?],"*",Tabla7[Tipo de cliente],$B63),"")</f>
        <v/>
      </c>
      <c r="M63" s="40" t="str">
        <f>IFERROR(COUNTIFS(Tabla7[Año],$C$59,Tabla7[Mes],M$61,Tabla7[Entrega completa?],"SI",Tabla7[Tipo de cliente],$B63)/COUNTIFS(Tabla7[Año],$C$59,Tabla7[Mes],M$61,Tabla7[Entrega completa?],"*",Tabla7[Tipo de cliente],$B63),"")</f>
        <v/>
      </c>
      <c r="N63" s="40" t="str">
        <f>IFERROR(COUNTIFS(Tabla7[Año],$C$59,Tabla7[Mes],N$61,Tabla7[Entrega completa?],"SI",Tabla7[Tipo de cliente],$B63)/COUNTIFS(Tabla7[Año],$C$59,Tabla7[Mes],N$61,Tabla7[Entrega completa?],"*",Tabla7[Tipo de cliente],$B63),"")</f>
        <v/>
      </c>
      <c r="O63" s="40" t="str">
        <f>IFERROR(COUNTIFS(Tabla7[Año],$C$59,Tabla7[Mes],O$61,Tabla7[Entrega completa?],"SI",Tabla7[Tipo de cliente],$B63)/COUNTIFS(Tabla7[Año],$C$59,Tabla7[Mes],O$61,Tabla7[Entrega completa?],"*",Tabla7[Tipo de cliente],$B63),"")</f>
        <v/>
      </c>
      <c r="P63" s="43">
        <f>IFERROR(COUNTIFS(Tabla7[Año],$C$33,Tabla7[Mes],"*",Tabla7[Entrega completa?],"SI",Tabla7[Tipo de cliente],$B63)/COUNTIFS(Tabla7[Año],$C$33,Tabla7[Mes],"*",Tabla7[Entrega completa?],"*",Tabla7[Tipo de cliente],$B63),"")</f>
        <v>0.82608695652173914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IFERROR(COUNTIFS(Tabla7[Año],$C$59,Tabla7[Mes],D$61,Tabla7[Entrega completa?],"SI",Tabla7[Tipo de cliente],$B64)/COUNTIFS(Tabla7[Año],$C$59,Tabla7[Mes],D$61,Tabla7[Entrega completa?],"*",Tabla7[Tipo de cliente],$B64),"")</f>
        <v>1</v>
      </c>
      <c r="E64" s="40">
        <f>IFERROR(COUNTIFS(Tabla7[Año],$C$59,Tabla7[Mes],E$61,Tabla7[Entrega completa?],"SI",Tabla7[Tipo de cliente],$B64)/COUNTIFS(Tabla7[Año],$C$59,Tabla7[Mes],E$61,Tabla7[Entrega completa?],"*",Tabla7[Tipo de cliente],$B64),"")</f>
        <v>1</v>
      </c>
      <c r="F64" s="40">
        <f>IFERROR(COUNTIFS(Tabla7[Año],$C$59,Tabla7[Mes],F$61,Tabla7[Entrega completa?],"SI",Tabla7[Tipo de cliente],$B64)/COUNTIFS(Tabla7[Año],$C$59,Tabla7[Mes],F$61,Tabla7[Entrega completa?],"*",Tabla7[Tipo de cliente],$B64),"")</f>
        <v>0.83333333333333337</v>
      </c>
      <c r="G64" s="40">
        <f>IFERROR(COUNTIFS(Tabla7[Año],$C$59,Tabla7[Mes],G$61,Tabla7[Entrega completa?],"SI",Tabla7[Tipo de cliente],$B64)/COUNTIFS(Tabla7[Año],$C$59,Tabla7[Mes],G$61,Tabla7[Entrega completa?],"*",Tabla7[Tipo de cliente],$B64),"")</f>
        <v>0.5</v>
      </c>
      <c r="H64" s="40">
        <f>IFERROR(COUNTIFS(Tabla7[Año],$C$59,Tabla7[Mes],H$61,Tabla7[Entrega completa?],"SI",Tabla7[Tipo de cliente],$B64)/COUNTIFS(Tabla7[Año],$C$59,Tabla7[Mes],H$61,Tabla7[Entrega completa?],"*",Tabla7[Tipo de cliente],$B64),"")</f>
        <v>0.7142857142857143</v>
      </c>
      <c r="I64" s="40">
        <f>IFERROR(COUNTIFS(Tabla7[Año],$C$59,Tabla7[Mes],I$61,Tabla7[Entrega completa?],"SI",Tabla7[Tipo de cliente],$B64)/COUNTIFS(Tabla7[Año],$C$59,Tabla7[Mes],I$61,Tabla7[Entrega completa?],"*",Tabla7[Tipo de cliente],$B64),"")</f>
        <v>0.5</v>
      </c>
      <c r="J64" s="40" t="str">
        <f>IFERROR(COUNTIFS(Tabla7[Año],$C$59,Tabla7[Mes],J$61,Tabla7[Entrega completa?],"SI",Tabla7[Tipo de cliente],$B64)/COUNTIFS(Tabla7[Año],$C$59,Tabla7[Mes],J$61,Tabla7[Entrega completa?],"*",Tabla7[Tipo de cliente],$B64),"")</f>
        <v/>
      </c>
      <c r="K64" s="40" t="str">
        <f>IFERROR(COUNTIFS(Tabla7[Año],$C$59,Tabla7[Mes],K$61,Tabla7[Entrega completa?],"SI",Tabla7[Tipo de cliente],$B64)/COUNTIFS(Tabla7[Año],$C$59,Tabla7[Mes],K$61,Tabla7[Entrega completa?],"*",Tabla7[Tipo de cliente],$B64),"")</f>
        <v/>
      </c>
      <c r="L64" s="40" t="str">
        <f>IFERROR(COUNTIFS(Tabla7[Año],$C$59,Tabla7[Mes],L$61,Tabla7[Entrega completa?],"SI",Tabla7[Tipo de cliente],$B64)/COUNTIFS(Tabla7[Año],$C$59,Tabla7[Mes],L$61,Tabla7[Entrega completa?],"*",Tabla7[Tipo de cliente],$B64),"")</f>
        <v/>
      </c>
      <c r="M64" s="40" t="str">
        <f>IFERROR(COUNTIFS(Tabla7[Año],$C$59,Tabla7[Mes],M$61,Tabla7[Entrega completa?],"SI",Tabla7[Tipo de cliente],$B64)/COUNTIFS(Tabla7[Año],$C$59,Tabla7[Mes],M$61,Tabla7[Entrega completa?],"*",Tabla7[Tipo de cliente],$B64),"")</f>
        <v/>
      </c>
      <c r="N64" s="40" t="str">
        <f>IFERROR(COUNTIFS(Tabla7[Año],$C$59,Tabla7[Mes],N$61,Tabla7[Entrega completa?],"SI",Tabla7[Tipo de cliente],$B64)/COUNTIFS(Tabla7[Año],$C$59,Tabla7[Mes],N$61,Tabla7[Entrega completa?],"*",Tabla7[Tipo de cliente],$B64),"")</f>
        <v/>
      </c>
      <c r="O64" s="40" t="str">
        <f>IFERROR(COUNTIFS(Tabla7[Año],$C$59,Tabla7[Mes],O$61,Tabla7[Entrega completa?],"SI",Tabla7[Tipo de cliente],$B64)/COUNTIFS(Tabla7[Año],$C$59,Tabla7[Mes],O$61,Tabla7[Entrega completa?],"*",Tabla7[Tipo de cliente],$B64),"")</f>
        <v/>
      </c>
      <c r="P64" s="43">
        <f>IFERROR(COUNTIFS(Tabla7[Año],$C$33,Tabla7[Mes],"*",Tabla7[Entrega completa?],"SI",Tabla7[Tipo de cliente],$B64)/COUNTIFS(Tabla7[Año],$C$33,Tabla7[Mes],"*",Tabla7[Entrega completa?],"*",Tabla7[Tipo de cliente],$B64),"")</f>
        <v>0.76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IFERROR(COUNTIFS(Tabla7[Año],$C$59,Tabla7[Mes],D$61,Tabla7[Entrega completa?],"SI",Tabla7[Tipo de cliente],$B65)/COUNTIFS(Tabla7[Año],$C$59,Tabla7[Mes],D$61,Tabla7[Entrega completa?],"*",Tabla7[Tipo de cliente],$B65),"")</f>
        <v>0.6</v>
      </c>
      <c r="E65" s="40">
        <f>IFERROR(COUNTIFS(Tabla7[Año],$C$59,Tabla7[Mes],E$61,Tabla7[Entrega completa?],"SI",Tabla7[Tipo de cliente],$B65)/COUNTIFS(Tabla7[Año],$C$59,Tabla7[Mes],E$61,Tabla7[Entrega completa?],"*",Tabla7[Tipo de cliente],$B65),"")</f>
        <v>1</v>
      </c>
      <c r="F65" s="40">
        <f>IFERROR(COUNTIFS(Tabla7[Año],$C$59,Tabla7[Mes],F$61,Tabla7[Entrega completa?],"SI",Tabla7[Tipo de cliente],$B65)/COUNTIFS(Tabla7[Año],$C$59,Tabla7[Mes],F$61,Tabla7[Entrega completa?],"*",Tabla7[Tipo de cliente],$B65),"")</f>
        <v>0.8</v>
      </c>
      <c r="G65" s="40">
        <f>IFERROR(COUNTIFS(Tabla7[Año],$C$59,Tabla7[Mes],G$61,Tabla7[Entrega completa?],"SI",Tabla7[Tipo de cliente],$B65)/COUNTIFS(Tabla7[Año],$C$59,Tabla7[Mes],G$61,Tabla7[Entrega completa?],"*",Tabla7[Tipo de cliente],$B65),"")</f>
        <v>0.8</v>
      </c>
      <c r="H65" s="40">
        <f>IFERROR(COUNTIFS(Tabla7[Año],$C$59,Tabla7[Mes],H$61,Tabla7[Entrega completa?],"SI",Tabla7[Tipo de cliente],$B65)/COUNTIFS(Tabla7[Año],$C$59,Tabla7[Mes],H$61,Tabla7[Entrega completa?],"*",Tabla7[Tipo de cliente],$B65),"")</f>
        <v>0.6</v>
      </c>
      <c r="I65" s="40">
        <f>IFERROR(COUNTIFS(Tabla7[Año],$C$59,Tabla7[Mes],I$61,Tabla7[Entrega completa?],"SI",Tabla7[Tipo de cliente],$B65)/COUNTIFS(Tabla7[Año],$C$59,Tabla7[Mes],I$61,Tabla7[Entrega completa?],"*",Tabla7[Tipo de cliente],$B65),"")</f>
        <v>0.66666666666666663</v>
      </c>
      <c r="J65" s="40">
        <f>IFERROR(COUNTIFS(Tabla7[Año],$C$59,Tabla7[Mes],J$61,Tabla7[Entrega completa?],"SI",Tabla7[Tipo de cliente],$B65)/COUNTIFS(Tabla7[Año],$C$59,Tabla7[Mes],J$61,Tabla7[Entrega completa?],"*",Tabla7[Tipo de cliente],$B65),"")</f>
        <v>0.6</v>
      </c>
      <c r="K65" s="40" t="str">
        <f>IFERROR(COUNTIFS(Tabla7[Año],$C$59,Tabla7[Mes],K$61,Tabla7[Entrega completa?],"SI",Tabla7[Tipo de cliente],$B65)/COUNTIFS(Tabla7[Año],$C$59,Tabla7[Mes],K$61,Tabla7[Entrega completa?],"*",Tabla7[Tipo de cliente],$B65),"")</f>
        <v/>
      </c>
      <c r="L65" s="40" t="str">
        <f>IFERROR(COUNTIFS(Tabla7[Año],$C$59,Tabla7[Mes],L$61,Tabla7[Entrega completa?],"SI",Tabla7[Tipo de cliente],$B65)/COUNTIFS(Tabla7[Año],$C$59,Tabla7[Mes],L$61,Tabla7[Entrega completa?],"*",Tabla7[Tipo de cliente],$B65),"")</f>
        <v/>
      </c>
      <c r="M65" s="40" t="str">
        <f>IFERROR(COUNTIFS(Tabla7[Año],$C$59,Tabla7[Mes],M$61,Tabla7[Entrega completa?],"SI",Tabla7[Tipo de cliente],$B65)/COUNTIFS(Tabla7[Año],$C$59,Tabla7[Mes],M$61,Tabla7[Entrega completa?],"*",Tabla7[Tipo de cliente],$B65),"")</f>
        <v/>
      </c>
      <c r="N65" s="40" t="str">
        <f>IFERROR(COUNTIFS(Tabla7[Año],$C$59,Tabla7[Mes],N$61,Tabla7[Entrega completa?],"SI",Tabla7[Tipo de cliente],$B65)/COUNTIFS(Tabla7[Año],$C$59,Tabla7[Mes],N$61,Tabla7[Entrega completa?],"*",Tabla7[Tipo de cliente],$B65),"")</f>
        <v/>
      </c>
      <c r="O65" s="40" t="str">
        <f>IFERROR(COUNTIFS(Tabla7[Año],$C$59,Tabla7[Mes],O$61,Tabla7[Entrega completa?],"SI",Tabla7[Tipo de cliente],$B65)/COUNTIFS(Tabla7[Año],$C$59,Tabla7[Mes],O$61,Tabla7[Entrega completa?],"*",Tabla7[Tipo de cliente],$B65),"")</f>
        <v/>
      </c>
      <c r="P65" s="43">
        <f>IFERROR(COUNTIFS(Tabla7[Año],$C$33,Tabla7[Mes],"*",Tabla7[Entrega completa?],"SI",Tabla7[Tipo de cliente],$B65)/COUNTIFS(Tabla7[Año],$C$33,Tabla7[Mes],"*",Tabla7[Entrega completa?],"*",Tabla7[Tipo de cliente],$B65),"")</f>
        <v>0.7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IFERROR(COUNTIFS(Tabla7[Año],$C$59,Tabla7[Mes],D$61,Tabla7[Entrega completa?],"SI",Tabla7[Tipo de cliente],$B66)/COUNTIFS(Tabla7[Año],$C$59,Tabla7[Mes],D$61,Tabla7[Entrega completa?],"*",Tabla7[Tipo de cliente],$B66),"")</f>
        <v>0.33333333333333331</v>
      </c>
      <c r="E66" s="40">
        <f>IFERROR(COUNTIFS(Tabla7[Año],$C$59,Tabla7[Mes],E$61,Tabla7[Entrega completa?],"SI",Tabla7[Tipo de cliente],$B66)/COUNTIFS(Tabla7[Año],$C$59,Tabla7[Mes],E$61,Tabla7[Entrega completa?],"*",Tabla7[Tipo de cliente],$B66),"")</f>
        <v>0.625</v>
      </c>
      <c r="F66" s="40">
        <f>IFERROR(COUNTIFS(Tabla7[Año],$C$59,Tabla7[Mes],F$61,Tabla7[Entrega completa?],"SI",Tabla7[Tipo de cliente],$B66)/COUNTIFS(Tabla7[Año],$C$59,Tabla7[Mes],F$61,Tabla7[Entrega completa?],"*",Tabla7[Tipo de cliente],$B66),"")</f>
        <v>0.5</v>
      </c>
      <c r="G66" s="40">
        <f>IFERROR(COUNTIFS(Tabla7[Año],$C$59,Tabla7[Mes],G$61,Tabla7[Entrega completa?],"SI",Tabla7[Tipo de cliente],$B66)/COUNTIFS(Tabla7[Año],$C$59,Tabla7[Mes],G$61,Tabla7[Entrega completa?],"*",Tabla7[Tipo de cliente],$B66),"")</f>
        <v>0.6</v>
      </c>
      <c r="H66" s="40">
        <f>IFERROR(COUNTIFS(Tabla7[Año],$C$59,Tabla7[Mes],H$61,Tabla7[Entrega completa?],"SI",Tabla7[Tipo de cliente],$B66)/COUNTIFS(Tabla7[Año],$C$59,Tabla7[Mes],H$61,Tabla7[Entrega completa?],"*",Tabla7[Tipo de cliente],$B66),"")</f>
        <v>1</v>
      </c>
      <c r="I66" s="40">
        <f>IFERROR(COUNTIFS(Tabla7[Año],$C$59,Tabla7[Mes],I$61,Tabla7[Entrega completa?],"SI",Tabla7[Tipo de cliente],$B66)/COUNTIFS(Tabla7[Año],$C$59,Tabla7[Mes],I$61,Tabla7[Entrega completa?],"*",Tabla7[Tipo de cliente],$B66),"")</f>
        <v>0</v>
      </c>
      <c r="J66" s="40">
        <f>IFERROR(COUNTIFS(Tabla7[Año],$C$59,Tabla7[Mes],J$61,Tabla7[Entrega completa?],"SI",Tabla7[Tipo de cliente],$B66)/COUNTIFS(Tabla7[Año],$C$59,Tabla7[Mes],J$61,Tabla7[Entrega completa?],"*",Tabla7[Tipo de cliente],$B66),"")</f>
        <v>1</v>
      </c>
      <c r="K66" s="40" t="str">
        <f>IFERROR(COUNTIFS(Tabla7[Año],$C$59,Tabla7[Mes],K$61,Tabla7[Entrega completa?],"SI",Tabla7[Tipo de cliente],$B66)/COUNTIFS(Tabla7[Año],$C$59,Tabla7[Mes],K$61,Tabla7[Entrega completa?],"*",Tabla7[Tipo de cliente],$B66),"")</f>
        <v/>
      </c>
      <c r="L66" s="40" t="str">
        <f>IFERROR(COUNTIFS(Tabla7[Año],$C$59,Tabla7[Mes],L$61,Tabla7[Entrega completa?],"SI",Tabla7[Tipo de cliente],$B66)/COUNTIFS(Tabla7[Año],$C$59,Tabla7[Mes],L$61,Tabla7[Entrega completa?],"*",Tabla7[Tipo de cliente],$B66),"")</f>
        <v/>
      </c>
      <c r="M66" s="40" t="str">
        <f>IFERROR(COUNTIFS(Tabla7[Año],$C$59,Tabla7[Mes],M$61,Tabla7[Entrega completa?],"SI",Tabla7[Tipo de cliente],$B66)/COUNTIFS(Tabla7[Año],$C$59,Tabla7[Mes],M$61,Tabla7[Entrega completa?],"*",Tabla7[Tipo de cliente],$B66),"")</f>
        <v/>
      </c>
      <c r="N66" s="40" t="str">
        <f>IFERROR(COUNTIFS(Tabla7[Año],$C$59,Tabla7[Mes],N$61,Tabla7[Entrega completa?],"SI",Tabla7[Tipo de cliente],$B66)/COUNTIFS(Tabla7[Año],$C$59,Tabla7[Mes],N$61,Tabla7[Entrega completa?],"*",Tabla7[Tipo de cliente],$B66),"")</f>
        <v/>
      </c>
      <c r="O66" s="40" t="str">
        <f>IFERROR(COUNTIFS(Tabla7[Año],$C$59,Tabla7[Mes],O$61,Tabla7[Entrega completa?],"SI",Tabla7[Tipo de cliente],$B66)/COUNTIFS(Tabla7[Año],$C$59,Tabla7[Mes],O$61,Tabla7[Entrega completa?],"*",Tabla7[Tipo de cliente],$B66),"")</f>
        <v/>
      </c>
      <c r="P66" s="43">
        <f>IFERROR(COUNTIFS(Tabla7[Año],$C$33,Tabla7[Mes],"*",Tabla7[Entrega completa?],"SI",Tabla7[Tipo de cliente],$B66)/COUNTIFS(Tabla7[Año],$C$33,Tabla7[Mes],"*",Tabla7[Entrega completa?],"*",Tabla7[Tipo de cliente],$B66),"")</f>
        <v>0.62068965517241381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IFERROR(COUNTIFS(Tabla7[Año],$C$59,Tabla7[Mes],D$61,Tabla7[Entrega completa?],"SI",Tabla7[Tipo de cliente],$B67)/COUNTIFS(Tabla7[Año],$C$59,Tabla7[Mes],D$61,Tabla7[Entrega completa?],"*",Tabla7[Tipo de cliente],$B67),"")</f>
        <v>0.2</v>
      </c>
      <c r="E67" s="40">
        <f>IFERROR(COUNTIFS(Tabla7[Año],$C$59,Tabla7[Mes],E$61,Tabla7[Entrega completa?],"SI",Tabla7[Tipo de cliente],$B67)/COUNTIFS(Tabla7[Año],$C$59,Tabla7[Mes],E$61,Tabla7[Entrega completa?],"*",Tabla7[Tipo de cliente],$B67),"")</f>
        <v>0.25</v>
      </c>
      <c r="F67" s="40">
        <f>IFERROR(COUNTIFS(Tabla7[Año],$C$59,Tabla7[Mes],F$61,Tabla7[Entrega completa?],"SI",Tabla7[Tipo de cliente],$B67)/COUNTIFS(Tabla7[Año],$C$59,Tabla7[Mes],F$61,Tabla7[Entrega completa?],"*",Tabla7[Tipo de cliente],$B67),"")</f>
        <v>1</v>
      </c>
      <c r="G67" s="40">
        <f>IFERROR(COUNTIFS(Tabla7[Año],$C$59,Tabla7[Mes],G$61,Tabla7[Entrega completa?],"SI",Tabla7[Tipo de cliente],$B67)/COUNTIFS(Tabla7[Año],$C$59,Tabla7[Mes],G$61,Tabla7[Entrega completa?],"*",Tabla7[Tipo de cliente],$B67),"")</f>
        <v>0.9</v>
      </c>
      <c r="H67" s="40">
        <f>IFERROR(COUNTIFS(Tabla7[Año],$C$59,Tabla7[Mes],H$61,Tabla7[Entrega completa?],"SI",Tabla7[Tipo de cliente],$B67)/COUNTIFS(Tabla7[Año],$C$59,Tabla7[Mes],H$61,Tabla7[Entrega completa?],"*",Tabla7[Tipo de cliente],$B67),"")</f>
        <v>1</v>
      </c>
      <c r="I67" s="40" t="str">
        <f>IFERROR(COUNTIFS(Tabla7[Año],$C$59,Tabla7[Mes],I$61,Tabla7[Entrega completa?],"SI",Tabla7[Tipo de cliente],$B67)/COUNTIFS(Tabla7[Año],$C$59,Tabla7[Mes],I$61,Tabla7[Entrega completa?],"*",Tabla7[Tipo de cliente],$B67),"")</f>
        <v/>
      </c>
      <c r="J67" s="40">
        <f>IFERROR(COUNTIFS(Tabla7[Año],$C$59,Tabla7[Mes],J$61,Tabla7[Entrega completa?],"SI",Tabla7[Tipo de cliente],$B67)/COUNTIFS(Tabla7[Año],$C$59,Tabla7[Mes],J$61,Tabla7[Entrega completa?],"*",Tabla7[Tipo de cliente],$B67),"")</f>
        <v>0</v>
      </c>
      <c r="K67" s="40" t="str">
        <f>IFERROR(COUNTIFS(Tabla7[Año],$C$59,Tabla7[Mes],K$61,Tabla7[Entrega completa?],"SI",Tabla7[Tipo de cliente],$B67)/COUNTIFS(Tabla7[Año],$C$59,Tabla7[Mes],K$61,Tabla7[Entrega completa?],"*",Tabla7[Tipo de cliente],$B67),"")</f>
        <v/>
      </c>
      <c r="L67" s="40" t="str">
        <f>IFERROR(COUNTIFS(Tabla7[Año],$C$59,Tabla7[Mes],L$61,Tabla7[Entrega completa?],"SI",Tabla7[Tipo de cliente],$B67)/COUNTIFS(Tabla7[Año],$C$59,Tabla7[Mes],L$61,Tabla7[Entrega completa?],"*",Tabla7[Tipo de cliente],$B67),"")</f>
        <v/>
      </c>
      <c r="M67" s="40" t="str">
        <f>IFERROR(COUNTIFS(Tabla7[Año],$C$59,Tabla7[Mes],M$61,Tabla7[Entrega completa?],"SI",Tabla7[Tipo de cliente],$B67)/COUNTIFS(Tabla7[Año],$C$59,Tabla7[Mes],M$61,Tabla7[Entrega completa?],"*",Tabla7[Tipo de cliente],$B67),"")</f>
        <v/>
      </c>
      <c r="N67" s="40" t="str">
        <f>IFERROR(COUNTIFS(Tabla7[Año],$C$59,Tabla7[Mes],N$61,Tabla7[Entrega completa?],"SI",Tabla7[Tipo de cliente],$B67)/COUNTIFS(Tabla7[Año],$C$59,Tabla7[Mes],N$61,Tabla7[Entrega completa?],"*",Tabla7[Tipo de cliente],$B67),"")</f>
        <v/>
      </c>
      <c r="O67" s="40" t="str">
        <f>IFERROR(COUNTIFS(Tabla7[Año],$C$59,Tabla7[Mes],O$61,Tabla7[Entrega completa?],"SI",Tabla7[Tipo de cliente],$B67)/COUNTIFS(Tabla7[Año],$C$59,Tabla7[Mes],O$61,Tabla7[Entrega completa?],"*",Tabla7[Tipo de cliente],$B67),"")</f>
        <v/>
      </c>
      <c r="P67" s="43">
        <f>IFERROR(COUNTIFS(Tabla7[Año],$C$33,Tabla7[Mes],"*",Tabla7[Entrega completa?],"SI",Tabla7[Tipo de cliente],$B67)/COUNTIFS(Tabla7[Año],$C$33,Tabla7[Mes],"*",Tabla7[Entrega completa?],"*",Tabla7[Tipo de cliente],$B67),"")</f>
        <v>0.61538461538461542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IFERROR(COUNTIFS(Tabla7[Año],$C$59,Tabla7[Mes],D$61,Tabla7[Entrega completa?],"SI",Tabla7[Tipo de cliente],$B68)/COUNTIFS(Tabla7[Año],$C$59,Tabla7[Mes],D$61,Tabla7[Entrega completa?],"*",Tabla7[Tipo de cliente],$B68),"")</f>
        <v>0.91666666666666663</v>
      </c>
      <c r="E68" s="40">
        <f>IFERROR(COUNTIFS(Tabla7[Año],$C$59,Tabla7[Mes],E$61,Tabla7[Entrega completa?],"SI",Tabla7[Tipo de cliente],$B68)/COUNTIFS(Tabla7[Año],$C$59,Tabla7[Mes],E$61,Tabla7[Entrega completa?],"*",Tabla7[Tipo de cliente],$B68),"")</f>
        <v>0.78947368421052633</v>
      </c>
      <c r="F68" s="40">
        <f>IFERROR(COUNTIFS(Tabla7[Año],$C$59,Tabla7[Mes],F$61,Tabla7[Entrega completa?],"SI",Tabla7[Tipo de cliente],$B68)/COUNTIFS(Tabla7[Año],$C$59,Tabla7[Mes],F$61,Tabla7[Entrega completa?],"*",Tabla7[Tipo de cliente],$B68),"")</f>
        <v>0.8</v>
      </c>
      <c r="G68" s="40">
        <f>IFERROR(COUNTIFS(Tabla7[Año],$C$59,Tabla7[Mes],G$61,Tabla7[Entrega completa?],"SI",Tabla7[Tipo de cliente],$B68)/COUNTIFS(Tabla7[Año],$C$59,Tabla7[Mes],G$61,Tabla7[Entrega completa?],"*",Tabla7[Tipo de cliente],$B68),"")</f>
        <v>0.68965517241379315</v>
      </c>
      <c r="H68" s="40">
        <f>IFERROR(COUNTIFS(Tabla7[Año],$C$59,Tabla7[Mes],H$61,Tabla7[Entrega completa?],"SI",Tabla7[Tipo de cliente],$B68)/COUNTIFS(Tabla7[Año],$C$59,Tabla7[Mes],H$61,Tabla7[Entrega completa?],"*",Tabla7[Tipo de cliente],$B68),"")</f>
        <v>0.64</v>
      </c>
      <c r="I68" s="40">
        <f>IFERROR(COUNTIFS(Tabla7[Año],$C$59,Tabla7[Mes],I$61,Tabla7[Entrega completa?],"SI",Tabla7[Tipo de cliente],$B68)/COUNTIFS(Tabla7[Año],$C$59,Tabla7[Mes],I$61,Tabla7[Entrega completa?],"*",Tabla7[Tipo de cliente],$B68),"")</f>
        <v>0.75</v>
      </c>
      <c r="J68" s="40">
        <f>IFERROR(COUNTIFS(Tabla7[Año],$C$59,Tabla7[Mes],J$61,Tabla7[Entrega completa?],"SI",Tabla7[Tipo de cliente],$B68)/COUNTIFS(Tabla7[Año],$C$59,Tabla7[Mes],J$61,Tabla7[Entrega completa?],"*",Tabla7[Tipo de cliente],$B68),"")</f>
        <v>0.83333333333333337</v>
      </c>
      <c r="K68" s="40" t="str">
        <f>IFERROR(COUNTIFS(Tabla7[Año],$C$59,Tabla7[Mes],K$61,Tabla7[Entrega completa?],"SI",Tabla7[Tipo de cliente],$B68)/COUNTIFS(Tabla7[Año],$C$59,Tabla7[Mes],K$61,Tabla7[Entrega completa?],"*",Tabla7[Tipo de cliente],$B68),"")</f>
        <v/>
      </c>
      <c r="L68" s="40" t="str">
        <f>IFERROR(COUNTIFS(Tabla7[Año],$C$59,Tabla7[Mes],L$61,Tabla7[Entrega completa?],"SI",Tabla7[Tipo de cliente],$B68)/COUNTIFS(Tabla7[Año],$C$59,Tabla7[Mes],L$61,Tabla7[Entrega completa?],"*",Tabla7[Tipo de cliente],$B68),"")</f>
        <v/>
      </c>
      <c r="M68" s="40" t="str">
        <f>IFERROR(COUNTIFS(Tabla7[Año],$C$59,Tabla7[Mes],M$61,Tabla7[Entrega completa?],"SI",Tabla7[Tipo de cliente],$B68)/COUNTIFS(Tabla7[Año],$C$59,Tabla7[Mes],M$61,Tabla7[Entrega completa?],"*",Tabla7[Tipo de cliente],$B68),"")</f>
        <v/>
      </c>
      <c r="N68" s="40" t="str">
        <f>IFERROR(COUNTIFS(Tabla7[Año],$C$59,Tabla7[Mes],N$61,Tabla7[Entrega completa?],"SI",Tabla7[Tipo de cliente],$B68)/COUNTIFS(Tabla7[Año],$C$59,Tabla7[Mes],N$61,Tabla7[Entrega completa?],"*",Tabla7[Tipo de cliente],$B68),"")</f>
        <v/>
      </c>
      <c r="O68" s="40" t="str">
        <f>IFERROR(COUNTIFS(Tabla7[Año],$C$59,Tabla7[Mes],O$61,Tabla7[Entrega completa?],"SI",Tabla7[Tipo de cliente],$B68)/COUNTIFS(Tabla7[Año],$C$59,Tabla7[Mes],O$61,Tabla7[Entrega completa?],"*",Tabla7[Tipo de cliente],$B68),"")</f>
        <v/>
      </c>
      <c r="P68" s="43">
        <f>IFERROR(COUNTIFS(Tabla7[Año],$C$33,Tabla7[Mes],"*",Tabla7[Entrega completa?],"SI",Tabla7[Tipo de cliente],$B68)/COUNTIFS(Tabla7[Año],$C$33,Tabla7[Mes],"*",Tabla7[Entrega completa?],"*",Tabla7[Tipo de cliente],$B68),"")</f>
        <v>0.76190476190476186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IFERROR(COUNTIFS(Tabla7[Año],$C$59,Tabla7[Mes],D$61,Tabla7[Entrega completa?],"SI",Tabla7[Tipo de cliente],$B69)/COUNTIFS(Tabla7[Año],$C$59,Tabla7[Mes],D$61,Tabla7[Entrega completa?],"*",Tabla7[Tipo de cliente],$B69),"")</f>
        <v/>
      </c>
      <c r="E69" s="40" t="str">
        <f>IFERROR(COUNTIFS(Tabla7[Año],$C$59,Tabla7[Mes],E$61,Tabla7[Entrega completa?],"SI",Tabla7[Tipo de cliente],$B69)/COUNTIFS(Tabla7[Año],$C$59,Tabla7[Mes],E$61,Tabla7[Entrega completa?],"*",Tabla7[Tipo de cliente],$B69),"")</f>
        <v/>
      </c>
      <c r="F69" s="40" t="str">
        <f>IFERROR(COUNTIFS(Tabla7[Año],$C$59,Tabla7[Mes],F$61,Tabla7[Entrega completa?],"SI",Tabla7[Tipo de cliente],$B69)/COUNTIFS(Tabla7[Año],$C$59,Tabla7[Mes],F$61,Tabla7[Entrega completa?],"*",Tabla7[Tipo de cliente],$B69),"")</f>
        <v/>
      </c>
      <c r="G69" s="40" t="str">
        <f>IFERROR(COUNTIFS(Tabla7[Año],$C$59,Tabla7[Mes],G$61,Tabla7[Entrega completa?],"SI",Tabla7[Tipo de cliente],$B69)/COUNTIFS(Tabla7[Año],$C$59,Tabla7[Mes],G$61,Tabla7[Entrega completa?],"*",Tabla7[Tipo de cliente],$B69),"")</f>
        <v/>
      </c>
      <c r="H69" s="40" t="str">
        <f>IFERROR(COUNTIFS(Tabla7[Año],$C$59,Tabla7[Mes],H$61,Tabla7[Entrega completa?],"SI",Tabla7[Tipo de cliente],$B69)/COUNTIFS(Tabla7[Año],$C$59,Tabla7[Mes],H$61,Tabla7[Entrega completa?],"*",Tabla7[Tipo de cliente],$B69),"")</f>
        <v/>
      </c>
      <c r="I69" s="40" t="str">
        <f>IFERROR(COUNTIFS(Tabla7[Año],$C$59,Tabla7[Mes],I$61,Tabla7[Entrega completa?],"SI",Tabla7[Tipo de cliente],$B69)/COUNTIFS(Tabla7[Año],$C$59,Tabla7[Mes],I$61,Tabla7[Entrega completa?],"*",Tabla7[Tipo de cliente],$B69),"")</f>
        <v/>
      </c>
      <c r="J69" s="40" t="str">
        <f>IFERROR(COUNTIFS(Tabla7[Año],$C$59,Tabla7[Mes],J$61,Tabla7[Entrega completa?],"SI",Tabla7[Tipo de cliente],$B69)/COUNTIFS(Tabla7[Año],$C$59,Tabla7[Mes],J$61,Tabla7[Entrega completa?],"*",Tabla7[Tipo de cliente],$B69),"")</f>
        <v/>
      </c>
      <c r="K69" s="40" t="str">
        <f>IFERROR(COUNTIFS(Tabla7[Año],$C$59,Tabla7[Mes],K$61,Tabla7[Entrega completa?],"SI",Tabla7[Tipo de cliente],$B69)/COUNTIFS(Tabla7[Año],$C$59,Tabla7[Mes],K$61,Tabla7[Entrega completa?],"*",Tabla7[Tipo de cliente],$B69),"")</f>
        <v/>
      </c>
      <c r="L69" s="40" t="str">
        <f>IFERROR(COUNTIFS(Tabla7[Año],$C$59,Tabla7[Mes],L$61,Tabla7[Entrega completa?],"SI",Tabla7[Tipo de cliente],$B69)/COUNTIFS(Tabla7[Año],$C$59,Tabla7[Mes],L$61,Tabla7[Entrega completa?],"*",Tabla7[Tipo de cliente],$B69),"")</f>
        <v/>
      </c>
      <c r="M69" s="40" t="str">
        <f>IFERROR(COUNTIFS(Tabla7[Año],$C$59,Tabla7[Mes],M$61,Tabla7[Entrega completa?],"SI",Tabla7[Tipo de cliente],$B69)/COUNTIFS(Tabla7[Año],$C$59,Tabla7[Mes],M$61,Tabla7[Entrega completa?],"*",Tabla7[Tipo de cliente],$B69),"")</f>
        <v/>
      </c>
      <c r="N69" s="40" t="str">
        <f>IFERROR(COUNTIFS(Tabla7[Año],$C$59,Tabla7[Mes],N$61,Tabla7[Entrega completa?],"SI",Tabla7[Tipo de cliente],$B69)/COUNTIFS(Tabla7[Año],$C$59,Tabla7[Mes],N$61,Tabla7[Entrega completa?],"*",Tabla7[Tipo de cliente],$B69),"")</f>
        <v/>
      </c>
      <c r="O69" s="40" t="str">
        <f>IFERROR(COUNTIFS(Tabla7[Año],$C$59,Tabla7[Mes],O$61,Tabla7[Entrega completa?],"SI",Tabla7[Tipo de cliente],$B69)/COUNTIFS(Tabla7[Año],$C$59,Tabla7[Mes],O$61,Tabla7[Entrega completa?],"*",Tabla7[Tipo de cliente],$B69),"")</f>
        <v/>
      </c>
      <c r="P69" s="43" t="str">
        <f>IFERROR(COUNTIFS(Tabla7[Año],$C$33,Tabla7[Mes],"*",Tabla7[Entrega completa?],"SI",Tabla7[Tipo de cliente],$B69)/COUNTIFS(Tabla7[Año],$C$33,Tabla7[Mes],"*",Tabla7[Entrega completa?],"*",Tabla7[Tipo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IFERROR(COUNTIFS(Tabla7[Año],$C$59,Tabla7[Mes],D$61,Tabla7[Entrega completa?],"SI",Tabla7[Tipo de cliente],$B70)/COUNTIFS(Tabla7[Año],$C$59,Tabla7[Mes],D$61,Tabla7[Entrega completa?],"*",Tabla7[Tipo de cliente],$B70),"")</f>
        <v/>
      </c>
      <c r="E70" s="40" t="str">
        <f>IFERROR(COUNTIFS(Tabla7[Año],$C$59,Tabla7[Mes],E$61,Tabla7[Entrega completa?],"SI",Tabla7[Tipo de cliente],$B70)/COUNTIFS(Tabla7[Año],$C$59,Tabla7[Mes],E$61,Tabla7[Entrega completa?],"*",Tabla7[Tipo de cliente],$B70),"")</f>
        <v/>
      </c>
      <c r="F70" s="40" t="str">
        <f>IFERROR(COUNTIFS(Tabla7[Año],$C$59,Tabla7[Mes],F$61,Tabla7[Entrega completa?],"SI",Tabla7[Tipo de cliente],$B70)/COUNTIFS(Tabla7[Año],$C$59,Tabla7[Mes],F$61,Tabla7[Entrega completa?],"*",Tabla7[Tipo de cliente],$B70),"")</f>
        <v/>
      </c>
      <c r="G70" s="40" t="str">
        <f>IFERROR(COUNTIFS(Tabla7[Año],$C$59,Tabla7[Mes],G$61,Tabla7[Entrega completa?],"SI",Tabla7[Tipo de cliente],$B70)/COUNTIFS(Tabla7[Año],$C$59,Tabla7[Mes],G$61,Tabla7[Entrega completa?],"*",Tabla7[Tipo de cliente],$B70),"")</f>
        <v/>
      </c>
      <c r="H70" s="40" t="str">
        <f>IFERROR(COUNTIFS(Tabla7[Año],$C$59,Tabla7[Mes],H$61,Tabla7[Entrega completa?],"SI",Tabla7[Tipo de cliente],$B70)/COUNTIFS(Tabla7[Año],$C$59,Tabla7[Mes],H$61,Tabla7[Entrega completa?],"*",Tabla7[Tipo de cliente],$B70),"")</f>
        <v/>
      </c>
      <c r="I70" s="40" t="str">
        <f>IFERROR(COUNTIFS(Tabla7[Año],$C$59,Tabla7[Mes],I$61,Tabla7[Entrega completa?],"SI",Tabla7[Tipo de cliente],$B70)/COUNTIFS(Tabla7[Año],$C$59,Tabla7[Mes],I$61,Tabla7[Entrega completa?],"*",Tabla7[Tipo de cliente],$B70),"")</f>
        <v/>
      </c>
      <c r="J70" s="40" t="str">
        <f>IFERROR(COUNTIFS(Tabla7[Año],$C$59,Tabla7[Mes],J$61,Tabla7[Entrega completa?],"SI",Tabla7[Tipo de cliente],$B70)/COUNTIFS(Tabla7[Año],$C$59,Tabla7[Mes],J$61,Tabla7[Entrega completa?],"*",Tabla7[Tipo de cliente],$B70),"")</f>
        <v/>
      </c>
      <c r="K70" s="40" t="str">
        <f>IFERROR(COUNTIFS(Tabla7[Año],$C$59,Tabla7[Mes],K$61,Tabla7[Entrega completa?],"SI",Tabla7[Tipo de cliente],$B70)/COUNTIFS(Tabla7[Año],$C$59,Tabla7[Mes],K$61,Tabla7[Entrega completa?],"*",Tabla7[Tipo de cliente],$B70),"")</f>
        <v/>
      </c>
      <c r="L70" s="40" t="str">
        <f>IFERROR(COUNTIFS(Tabla7[Año],$C$59,Tabla7[Mes],L$61,Tabla7[Entrega completa?],"SI",Tabla7[Tipo de cliente],$B70)/COUNTIFS(Tabla7[Año],$C$59,Tabla7[Mes],L$61,Tabla7[Entrega completa?],"*",Tabla7[Tipo de cliente],$B70),"")</f>
        <v/>
      </c>
      <c r="M70" s="40" t="str">
        <f>IFERROR(COUNTIFS(Tabla7[Año],$C$59,Tabla7[Mes],M$61,Tabla7[Entrega completa?],"SI",Tabla7[Tipo de cliente],$B70)/COUNTIFS(Tabla7[Año],$C$59,Tabla7[Mes],M$61,Tabla7[Entrega completa?],"*",Tabla7[Tipo de cliente],$B70),"")</f>
        <v/>
      </c>
      <c r="N70" s="40" t="str">
        <f>IFERROR(COUNTIFS(Tabla7[Año],$C$59,Tabla7[Mes],N$61,Tabla7[Entrega completa?],"SI",Tabla7[Tipo de cliente],$B70)/COUNTIFS(Tabla7[Año],$C$59,Tabla7[Mes],N$61,Tabla7[Entrega completa?],"*",Tabla7[Tipo de cliente],$B70),"")</f>
        <v/>
      </c>
      <c r="O70" s="40" t="str">
        <f>IFERROR(COUNTIFS(Tabla7[Año],$C$59,Tabla7[Mes],O$61,Tabla7[Entrega completa?],"SI",Tabla7[Tipo de cliente],$B70)/COUNTIFS(Tabla7[Año],$C$59,Tabla7[Mes],O$61,Tabla7[Entrega completa?],"*",Tabla7[Tipo de cliente],$B70),"")</f>
        <v/>
      </c>
      <c r="P70" s="43" t="str">
        <f>IFERROR(COUNTIFS(Tabla7[Año],$C$33,Tabla7[Mes],"*",Tabla7[Entrega completa?],"SI",Tabla7[Tipo de cliente],$B70)/COUNTIFS(Tabla7[Año],$C$33,Tabla7[Mes],"*",Tabla7[Entrega completa?],"*",Tabla7[Tipo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IFERROR(COUNTIFS(Tabla7[Año],$C$59,Tabla7[Mes],D$61,Tabla7[Entrega completa?],"SI",Tabla7[Tipo de cliente],$B71)/COUNTIFS(Tabla7[Año],$C$59,Tabla7[Mes],D$61,Tabla7[Entrega completa?],"*",Tabla7[Tipo de cliente],$B71),"")</f>
        <v/>
      </c>
      <c r="E71" s="40" t="str">
        <f>IFERROR(COUNTIFS(Tabla7[Año],$C$59,Tabla7[Mes],E$61,Tabla7[Entrega completa?],"SI",Tabla7[Tipo de cliente],$B71)/COUNTIFS(Tabla7[Año],$C$59,Tabla7[Mes],E$61,Tabla7[Entrega completa?],"*",Tabla7[Tipo de cliente],$B71),"")</f>
        <v/>
      </c>
      <c r="F71" s="40" t="str">
        <f>IFERROR(COUNTIFS(Tabla7[Año],$C$59,Tabla7[Mes],F$61,Tabla7[Entrega completa?],"SI",Tabla7[Tipo de cliente],$B71)/COUNTIFS(Tabla7[Año],$C$59,Tabla7[Mes],F$61,Tabla7[Entrega completa?],"*",Tabla7[Tipo de cliente],$B71),"")</f>
        <v/>
      </c>
      <c r="G71" s="40" t="str">
        <f>IFERROR(COUNTIFS(Tabla7[Año],$C$59,Tabla7[Mes],G$61,Tabla7[Entrega completa?],"SI",Tabla7[Tipo de cliente],$B71)/COUNTIFS(Tabla7[Año],$C$59,Tabla7[Mes],G$61,Tabla7[Entrega completa?],"*",Tabla7[Tipo de cliente],$B71),"")</f>
        <v/>
      </c>
      <c r="H71" s="40" t="str">
        <f>IFERROR(COUNTIFS(Tabla7[Año],$C$59,Tabla7[Mes],H$61,Tabla7[Entrega completa?],"SI",Tabla7[Tipo de cliente],$B71)/COUNTIFS(Tabla7[Año],$C$59,Tabla7[Mes],H$61,Tabla7[Entrega completa?],"*",Tabla7[Tipo de cliente],$B71),"")</f>
        <v/>
      </c>
      <c r="I71" s="40" t="str">
        <f>IFERROR(COUNTIFS(Tabla7[Año],$C$59,Tabla7[Mes],I$61,Tabla7[Entrega completa?],"SI",Tabla7[Tipo de cliente],$B71)/COUNTIFS(Tabla7[Año],$C$59,Tabla7[Mes],I$61,Tabla7[Entrega completa?],"*",Tabla7[Tipo de cliente],$B71),"")</f>
        <v/>
      </c>
      <c r="J71" s="40" t="str">
        <f>IFERROR(COUNTIFS(Tabla7[Año],$C$59,Tabla7[Mes],J$61,Tabla7[Entrega completa?],"SI",Tabla7[Tipo de cliente],$B71)/COUNTIFS(Tabla7[Año],$C$59,Tabla7[Mes],J$61,Tabla7[Entrega completa?],"*",Tabla7[Tipo de cliente],$B71),"")</f>
        <v/>
      </c>
      <c r="K71" s="40" t="str">
        <f>IFERROR(COUNTIFS(Tabla7[Año],$C$59,Tabla7[Mes],K$61,Tabla7[Entrega completa?],"SI",Tabla7[Tipo de cliente],$B71)/COUNTIFS(Tabla7[Año],$C$59,Tabla7[Mes],K$61,Tabla7[Entrega completa?],"*",Tabla7[Tipo de cliente],$B71),"")</f>
        <v/>
      </c>
      <c r="L71" s="40" t="str">
        <f>IFERROR(COUNTIFS(Tabla7[Año],$C$59,Tabla7[Mes],L$61,Tabla7[Entrega completa?],"SI",Tabla7[Tipo de cliente],$B71)/COUNTIFS(Tabla7[Año],$C$59,Tabla7[Mes],L$61,Tabla7[Entrega completa?],"*",Tabla7[Tipo de cliente],$B71),"")</f>
        <v/>
      </c>
      <c r="M71" s="40" t="str">
        <f>IFERROR(COUNTIFS(Tabla7[Año],$C$59,Tabla7[Mes],M$61,Tabla7[Entrega completa?],"SI",Tabla7[Tipo de cliente],$B71)/COUNTIFS(Tabla7[Año],$C$59,Tabla7[Mes],M$61,Tabla7[Entrega completa?],"*",Tabla7[Tipo de cliente],$B71),"")</f>
        <v/>
      </c>
      <c r="N71" s="40" t="str">
        <f>IFERROR(COUNTIFS(Tabla7[Año],$C$59,Tabla7[Mes],N$61,Tabla7[Entrega completa?],"SI",Tabla7[Tipo de cliente],$B71)/COUNTIFS(Tabla7[Año],$C$59,Tabla7[Mes],N$61,Tabla7[Entrega completa?],"*",Tabla7[Tipo de cliente],$B71),"")</f>
        <v/>
      </c>
      <c r="O71" s="40" t="str">
        <f>IFERROR(COUNTIFS(Tabla7[Año],$C$59,Tabla7[Mes],O$61,Tabla7[Entrega completa?],"SI",Tabla7[Tipo de cliente],$B71)/COUNTIFS(Tabla7[Año],$C$59,Tabla7[Mes],O$61,Tabla7[Entrega completa?],"*",Tabla7[Tipo de cliente],$B71),"")</f>
        <v/>
      </c>
      <c r="P71" s="43" t="str">
        <f>IFERROR(COUNTIFS(Tabla7[Año],$C$33,Tabla7[Mes],"*",Tabla7[Entrega completa?],"SI",Tabla7[Tipo de cliente],$B71)/COUNTIFS(Tabla7[Año],$C$33,Tabla7[Mes],"*",Tabla7[Entrega completa?],"*",Tabla7[Tipo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IFERROR(COUNTIFS(Tabla7[Año],$C$59,Tabla7[Mes],D$61,Tabla7[Entrega completa?],"SI",Tabla7[Tipo de cliente],$B72)/COUNTIFS(Tabla7[Año],$C$59,Tabla7[Mes],D$61,Tabla7[Entrega completa?],"*",Tabla7[Tipo de cliente],$B72),"")</f>
        <v/>
      </c>
      <c r="E72" s="40" t="str">
        <f>IFERROR(COUNTIFS(Tabla7[Año],$C$59,Tabla7[Mes],E$61,Tabla7[Entrega completa?],"SI",Tabla7[Tipo de cliente],$B72)/COUNTIFS(Tabla7[Año],$C$59,Tabla7[Mes],E$61,Tabla7[Entrega completa?],"*",Tabla7[Tipo de cliente],$B72),"")</f>
        <v/>
      </c>
      <c r="F72" s="40" t="str">
        <f>IFERROR(COUNTIFS(Tabla7[Año],$C$59,Tabla7[Mes],F$61,Tabla7[Entrega completa?],"SI",Tabla7[Tipo de cliente],$B72)/COUNTIFS(Tabla7[Año],$C$59,Tabla7[Mes],F$61,Tabla7[Entrega completa?],"*",Tabla7[Tipo de cliente],$B72),"")</f>
        <v/>
      </c>
      <c r="G72" s="40" t="str">
        <f>IFERROR(COUNTIFS(Tabla7[Año],$C$59,Tabla7[Mes],G$61,Tabla7[Entrega completa?],"SI",Tabla7[Tipo de cliente],$B72)/COUNTIFS(Tabla7[Año],$C$59,Tabla7[Mes],G$61,Tabla7[Entrega completa?],"*",Tabla7[Tipo de cliente],$B72),"")</f>
        <v/>
      </c>
      <c r="H72" s="40" t="str">
        <f>IFERROR(COUNTIFS(Tabla7[Año],$C$59,Tabla7[Mes],H$61,Tabla7[Entrega completa?],"SI",Tabla7[Tipo de cliente],$B72)/COUNTIFS(Tabla7[Año],$C$59,Tabla7[Mes],H$61,Tabla7[Entrega completa?],"*",Tabla7[Tipo de cliente],$B72),"")</f>
        <v/>
      </c>
      <c r="I72" s="40" t="str">
        <f>IFERROR(COUNTIFS(Tabla7[Año],$C$59,Tabla7[Mes],I$61,Tabla7[Entrega completa?],"SI",Tabla7[Tipo de cliente],$B72)/COUNTIFS(Tabla7[Año],$C$59,Tabla7[Mes],I$61,Tabla7[Entrega completa?],"*",Tabla7[Tipo de cliente],$B72),"")</f>
        <v/>
      </c>
      <c r="J72" s="40" t="str">
        <f>IFERROR(COUNTIFS(Tabla7[Año],$C$59,Tabla7[Mes],J$61,Tabla7[Entrega completa?],"SI",Tabla7[Tipo de cliente],$B72)/COUNTIFS(Tabla7[Año],$C$59,Tabla7[Mes],J$61,Tabla7[Entrega completa?],"*",Tabla7[Tipo de cliente],$B72),"")</f>
        <v/>
      </c>
      <c r="K72" s="40" t="str">
        <f>IFERROR(COUNTIFS(Tabla7[Año],$C$59,Tabla7[Mes],K$61,Tabla7[Entrega completa?],"SI",Tabla7[Tipo de cliente],$B72)/COUNTIFS(Tabla7[Año],$C$59,Tabla7[Mes],K$61,Tabla7[Entrega completa?],"*",Tabla7[Tipo de cliente],$B72),"")</f>
        <v/>
      </c>
      <c r="L72" s="40" t="str">
        <f>IFERROR(COUNTIFS(Tabla7[Año],$C$59,Tabla7[Mes],L$61,Tabla7[Entrega completa?],"SI",Tabla7[Tipo de cliente],$B72)/COUNTIFS(Tabla7[Año],$C$59,Tabla7[Mes],L$61,Tabla7[Entrega completa?],"*",Tabla7[Tipo de cliente],$B72),"")</f>
        <v/>
      </c>
      <c r="M72" s="40" t="str">
        <f>IFERROR(COUNTIFS(Tabla7[Año],$C$59,Tabla7[Mes],M$61,Tabla7[Entrega completa?],"SI",Tabla7[Tipo de cliente],$B72)/COUNTIFS(Tabla7[Año],$C$59,Tabla7[Mes],M$61,Tabla7[Entrega completa?],"*",Tabla7[Tipo de cliente],$B72),"")</f>
        <v/>
      </c>
      <c r="N72" s="40" t="str">
        <f>IFERROR(COUNTIFS(Tabla7[Año],$C$59,Tabla7[Mes],N$61,Tabla7[Entrega completa?],"SI",Tabla7[Tipo de cliente],$B72)/COUNTIFS(Tabla7[Año],$C$59,Tabla7[Mes],N$61,Tabla7[Entrega completa?],"*",Tabla7[Tipo de cliente],$B72),"")</f>
        <v/>
      </c>
      <c r="O72" s="40" t="str">
        <f>IFERROR(COUNTIFS(Tabla7[Año],$C$59,Tabla7[Mes],O$61,Tabla7[Entrega completa?],"SI",Tabla7[Tipo de cliente],$B72)/COUNTIFS(Tabla7[Año],$C$59,Tabla7[Mes],O$61,Tabla7[Entrega completa?],"*",Tabla7[Tipo de cliente],$B72),"")</f>
        <v/>
      </c>
      <c r="P72" s="43" t="str">
        <f>IFERROR(COUNTIFS(Tabla7[Año],$C$33,Tabla7[Mes],"*",Tabla7[Entrega completa?],"SI",Tabla7[Tipo de cliente],$B72)/COUNTIFS(Tabla7[Año],$C$33,Tabla7[Mes],"*",Tabla7[Entrega completa?],"*",Tabla7[Tipo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IFERROR(COUNTIFS(Tabla7[Año],$C$59,Tabla7[Mes],D$61,Tabla7[Entrega completa?],"SI",Tabla7[Tipo de cliente],$B73)/COUNTIFS(Tabla7[Año],$C$59,Tabla7[Mes],D$61,Tabla7[Entrega completa?],"*",Tabla7[Tipo de cliente],$B73),"")</f>
        <v/>
      </c>
      <c r="E73" s="40" t="str">
        <f>IFERROR(COUNTIFS(Tabla7[Año],$C$59,Tabla7[Mes],E$61,Tabla7[Entrega completa?],"SI",Tabla7[Tipo de cliente],$B73)/COUNTIFS(Tabla7[Año],$C$59,Tabla7[Mes],E$61,Tabla7[Entrega completa?],"*",Tabla7[Tipo de cliente],$B73),"")</f>
        <v/>
      </c>
      <c r="F73" s="40" t="str">
        <f>IFERROR(COUNTIFS(Tabla7[Año],$C$59,Tabla7[Mes],F$61,Tabla7[Entrega completa?],"SI",Tabla7[Tipo de cliente],$B73)/COUNTIFS(Tabla7[Año],$C$59,Tabla7[Mes],F$61,Tabla7[Entrega completa?],"*",Tabla7[Tipo de cliente],$B73),"")</f>
        <v/>
      </c>
      <c r="G73" s="40" t="str">
        <f>IFERROR(COUNTIFS(Tabla7[Año],$C$59,Tabla7[Mes],G$61,Tabla7[Entrega completa?],"SI",Tabla7[Tipo de cliente],$B73)/COUNTIFS(Tabla7[Año],$C$59,Tabla7[Mes],G$61,Tabla7[Entrega completa?],"*",Tabla7[Tipo de cliente],$B73),"")</f>
        <v/>
      </c>
      <c r="H73" s="40" t="str">
        <f>IFERROR(COUNTIFS(Tabla7[Año],$C$59,Tabla7[Mes],H$61,Tabla7[Entrega completa?],"SI",Tabla7[Tipo de cliente],$B73)/COUNTIFS(Tabla7[Año],$C$59,Tabla7[Mes],H$61,Tabla7[Entrega completa?],"*",Tabla7[Tipo de cliente],$B73),"")</f>
        <v/>
      </c>
      <c r="I73" s="40" t="str">
        <f>IFERROR(COUNTIFS(Tabla7[Año],$C$59,Tabla7[Mes],I$61,Tabla7[Entrega completa?],"SI",Tabla7[Tipo de cliente],$B73)/COUNTIFS(Tabla7[Año],$C$59,Tabla7[Mes],I$61,Tabla7[Entrega completa?],"*",Tabla7[Tipo de cliente],$B73),"")</f>
        <v/>
      </c>
      <c r="J73" s="40" t="str">
        <f>IFERROR(COUNTIFS(Tabla7[Año],$C$59,Tabla7[Mes],J$61,Tabla7[Entrega completa?],"SI",Tabla7[Tipo de cliente],$B73)/COUNTIFS(Tabla7[Año],$C$59,Tabla7[Mes],J$61,Tabla7[Entrega completa?],"*",Tabla7[Tipo de cliente],$B73),"")</f>
        <v/>
      </c>
      <c r="K73" s="40" t="str">
        <f>IFERROR(COUNTIFS(Tabla7[Año],$C$59,Tabla7[Mes],K$61,Tabla7[Entrega completa?],"SI",Tabla7[Tipo de cliente],$B73)/COUNTIFS(Tabla7[Año],$C$59,Tabla7[Mes],K$61,Tabla7[Entrega completa?],"*",Tabla7[Tipo de cliente],$B73),"")</f>
        <v/>
      </c>
      <c r="L73" s="40" t="str">
        <f>IFERROR(COUNTIFS(Tabla7[Año],$C$59,Tabla7[Mes],L$61,Tabla7[Entrega completa?],"SI",Tabla7[Tipo de cliente],$B73)/COUNTIFS(Tabla7[Año],$C$59,Tabla7[Mes],L$61,Tabla7[Entrega completa?],"*",Tabla7[Tipo de cliente],$B73),"")</f>
        <v/>
      </c>
      <c r="M73" s="40" t="str">
        <f>IFERROR(COUNTIFS(Tabla7[Año],$C$59,Tabla7[Mes],M$61,Tabla7[Entrega completa?],"SI",Tabla7[Tipo de cliente],$B73)/COUNTIFS(Tabla7[Año],$C$59,Tabla7[Mes],M$61,Tabla7[Entrega completa?],"*",Tabla7[Tipo de cliente],$B73),"")</f>
        <v/>
      </c>
      <c r="N73" s="40" t="str">
        <f>IFERROR(COUNTIFS(Tabla7[Año],$C$59,Tabla7[Mes],N$61,Tabla7[Entrega completa?],"SI",Tabla7[Tipo de cliente],$B73)/COUNTIFS(Tabla7[Año],$C$59,Tabla7[Mes],N$61,Tabla7[Entrega completa?],"*",Tabla7[Tipo de cliente],$B73),"")</f>
        <v/>
      </c>
      <c r="O73" s="40" t="str">
        <f>IFERROR(COUNTIFS(Tabla7[Año],$C$59,Tabla7[Mes],O$61,Tabla7[Entrega completa?],"SI",Tabla7[Tipo de cliente],$B73)/COUNTIFS(Tabla7[Año],$C$59,Tabla7[Mes],O$61,Tabla7[Entrega completa?],"*",Tabla7[Tipo de cliente],$B73),"")</f>
        <v/>
      </c>
      <c r="P73" s="43" t="str">
        <f>IFERROR(COUNTIFS(Tabla7[Año],$C$33,Tabla7[Mes],"*",Tabla7[Entrega completa?],"SI",Tabla7[Tipo de cliente],$B73)/COUNTIFS(Tabla7[Año],$C$33,Tabla7[Mes],"*",Tabla7[Entrega completa?],"*",Tabla7[Tipo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IFERROR(COUNTIFS(Tabla7[Año],$C$59,Tabla7[Mes],D$61,Tabla7[Entrega completa?],"SI",Tabla7[Tipo de cliente],$B74)/COUNTIFS(Tabla7[Año],$C$59,Tabla7[Mes],D$61,Tabla7[Entrega completa?],"*",Tabla7[Tipo de cliente],$B74),"")</f>
        <v/>
      </c>
      <c r="E74" s="40" t="str">
        <f>IFERROR(COUNTIFS(Tabla7[Año],$C$59,Tabla7[Mes],E$61,Tabla7[Entrega completa?],"SI",Tabla7[Tipo de cliente],$B74)/COUNTIFS(Tabla7[Año],$C$59,Tabla7[Mes],E$61,Tabla7[Entrega completa?],"*",Tabla7[Tipo de cliente],$B74),"")</f>
        <v/>
      </c>
      <c r="F74" s="40" t="str">
        <f>IFERROR(COUNTIFS(Tabla7[Año],$C$59,Tabla7[Mes],F$61,Tabla7[Entrega completa?],"SI",Tabla7[Tipo de cliente],$B74)/COUNTIFS(Tabla7[Año],$C$59,Tabla7[Mes],F$61,Tabla7[Entrega completa?],"*",Tabla7[Tipo de cliente],$B74),"")</f>
        <v/>
      </c>
      <c r="G74" s="40" t="str">
        <f>IFERROR(COUNTIFS(Tabla7[Año],$C$59,Tabla7[Mes],G$61,Tabla7[Entrega completa?],"SI",Tabla7[Tipo de cliente],$B74)/COUNTIFS(Tabla7[Año],$C$59,Tabla7[Mes],G$61,Tabla7[Entrega completa?],"*",Tabla7[Tipo de cliente],$B74),"")</f>
        <v/>
      </c>
      <c r="H74" s="40" t="str">
        <f>IFERROR(COUNTIFS(Tabla7[Año],$C$59,Tabla7[Mes],H$61,Tabla7[Entrega completa?],"SI",Tabla7[Tipo de cliente],$B74)/COUNTIFS(Tabla7[Año],$C$59,Tabla7[Mes],H$61,Tabla7[Entrega completa?],"*",Tabla7[Tipo de cliente],$B74),"")</f>
        <v/>
      </c>
      <c r="I74" s="40" t="str">
        <f>IFERROR(COUNTIFS(Tabla7[Año],$C$59,Tabla7[Mes],I$61,Tabla7[Entrega completa?],"SI",Tabla7[Tipo de cliente],$B74)/COUNTIFS(Tabla7[Año],$C$59,Tabla7[Mes],I$61,Tabla7[Entrega completa?],"*",Tabla7[Tipo de cliente],$B74),"")</f>
        <v/>
      </c>
      <c r="J74" s="40" t="str">
        <f>IFERROR(COUNTIFS(Tabla7[Año],$C$59,Tabla7[Mes],J$61,Tabla7[Entrega completa?],"SI",Tabla7[Tipo de cliente],$B74)/COUNTIFS(Tabla7[Año],$C$59,Tabla7[Mes],J$61,Tabla7[Entrega completa?],"*",Tabla7[Tipo de cliente],$B74),"")</f>
        <v/>
      </c>
      <c r="K74" s="40" t="str">
        <f>IFERROR(COUNTIFS(Tabla7[Año],$C$59,Tabla7[Mes],K$61,Tabla7[Entrega completa?],"SI",Tabla7[Tipo de cliente],$B74)/COUNTIFS(Tabla7[Año],$C$59,Tabla7[Mes],K$61,Tabla7[Entrega completa?],"*",Tabla7[Tipo de cliente],$B74),"")</f>
        <v/>
      </c>
      <c r="L74" s="40" t="str">
        <f>IFERROR(COUNTIFS(Tabla7[Año],$C$59,Tabla7[Mes],L$61,Tabla7[Entrega completa?],"SI",Tabla7[Tipo de cliente],$B74)/COUNTIFS(Tabla7[Año],$C$59,Tabla7[Mes],L$61,Tabla7[Entrega completa?],"*",Tabla7[Tipo de cliente],$B74),"")</f>
        <v/>
      </c>
      <c r="M74" s="40" t="str">
        <f>IFERROR(COUNTIFS(Tabla7[Año],$C$59,Tabla7[Mes],M$61,Tabla7[Entrega completa?],"SI",Tabla7[Tipo de cliente],$B74)/COUNTIFS(Tabla7[Año],$C$59,Tabla7[Mes],M$61,Tabla7[Entrega completa?],"*",Tabla7[Tipo de cliente],$B74),"")</f>
        <v/>
      </c>
      <c r="N74" s="40" t="str">
        <f>IFERROR(COUNTIFS(Tabla7[Año],$C$59,Tabla7[Mes],N$61,Tabla7[Entrega completa?],"SI",Tabla7[Tipo de cliente],$B74)/COUNTIFS(Tabla7[Año],$C$59,Tabla7[Mes],N$61,Tabla7[Entrega completa?],"*",Tabla7[Tipo de cliente],$B74),"")</f>
        <v/>
      </c>
      <c r="O74" s="40" t="str">
        <f>IFERROR(COUNTIFS(Tabla7[Año],$C$59,Tabla7[Mes],O$61,Tabla7[Entrega completa?],"SI",Tabla7[Tipo de cliente],$B74)/COUNTIFS(Tabla7[Año],$C$59,Tabla7[Mes],O$61,Tabla7[Entrega completa?],"*",Tabla7[Tipo de cliente],$B74),"")</f>
        <v/>
      </c>
      <c r="P74" s="43" t="str">
        <f>IFERROR(COUNTIFS(Tabla7[Año],$C$33,Tabla7[Mes],"*",Tabla7[Entrega completa?],"SI",Tabla7[Tipo de cliente],$B74)/COUNTIFS(Tabla7[Año],$C$33,Tabla7[Mes],"*",Tabla7[Entrega completa?],"*",Tabla7[Tipo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IFERROR(COUNTIFS(Tabla7[Año],$C$59,Tabla7[Mes],D$61,Tabla7[Entrega completa?],"SI",Tabla7[Tipo de cliente],$B75)/COUNTIFS(Tabla7[Año],$C$59,Tabla7[Mes],D$61,Tabla7[Entrega completa?],"*",Tabla7[Tipo de cliente],$B75),"")</f>
        <v/>
      </c>
      <c r="E75" s="40" t="str">
        <f>IFERROR(COUNTIFS(Tabla7[Año],$C$59,Tabla7[Mes],E$61,Tabla7[Entrega completa?],"SI",Tabla7[Tipo de cliente],$B75)/COUNTIFS(Tabla7[Año],$C$59,Tabla7[Mes],E$61,Tabla7[Entrega completa?],"*",Tabla7[Tipo de cliente],$B75),"")</f>
        <v/>
      </c>
      <c r="F75" s="40" t="str">
        <f>IFERROR(COUNTIFS(Tabla7[Año],$C$59,Tabla7[Mes],F$61,Tabla7[Entrega completa?],"SI",Tabla7[Tipo de cliente],$B75)/COUNTIFS(Tabla7[Año],$C$59,Tabla7[Mes],F$61,Tabla7[Entrega completa?],"*",Tabla7[Tipo de cliente],$B75),"")</f>
        <v/>
      </c>
      <c r="G75" s="40" t="str">
        <f>IFERROR(COUNTIFS(Tabla7[Año],$C$59,Tabla7[Mes],G$61,Tabla7[Entrega completa?],"SI",Tabla7[Tipo de cliente],$B75)/COUNTIFS(Tabla7[Año],$C$59,Tabla7[Mes],G$61,Tabla7[Entrega completa?],"*",Tabla7[Tipo de cliente],$B75),"")</f>
        <v/>
      </c>
      <c r="H75" s="40" t="str">
        <f>IFERROR(COUNTIFS(Tabla7[Año],$C$59,Tabla7[Mes],H$61,Tabla7[Entrega completa?],"SI",Tabla7[Tipo de cliente],$B75)/COUNTIFS(Tabla7[Año],$C$59,Tabla7[Mes],H$61,Tabla7[Entrega completa?],"*",Tabla7[Tipo de cliente],$B75),"")</f>
        <v/>
      </c>
      <c r="I75" s="40" t="str">
        <f>IFERROR(COUNTIFS(Tabla7[Año],$C$59,Tabla7[Mes],I$61,Tabla7[Entrega completa?],"SI",Tabla7[Tipo de cliente],$B75)/COUNTIFS(Tabla7[Año],$C$59,Tabla7[Mes],I$61,Tabla7[Entrega completa?],"*",Tabla7[Tipo de cliente],$B75),"")</f>
        <v/>
      </c>
      <c r="J75" s="40" t="str">
        <f>IFERROR(COUNTIFS(Tabla7[Año],$C$59,Tabla7[Mes],J$61,Tabla7[Entrega completa?],"SI",Tabla7[Tipo de cliente],$B75)/COUNTIFS(Tabla7[Año],$C$59,Tabla7[Mes],J$61,Tabla7[Entrega completa?],"*",Tabla7[Tipo de cliente],$B75),"")</f>
        <v/>
      </c>
      <c r="K75" s="40" t="str">
        <f>IFERROR(COUNTIFS(Tabla7[Año],$C$59,Tabla7[Mes],K$61,Tabla7[Entrega completa?],"SI",Tabla7[Tipo de cliente],$B75)/COUNTIFS(Tabla7[Año],$C$59,Tabla7[Mes],K$61,Tabla7[Entrega completa?],"*",Tabla7[Tipo de cliente],$B75),"")</f>
        <v/>
      </c>
      <c r="L75" s="40" t="str">
        <f>IFERROR(COUNTIFS(Tabla7[Año],$C$59,Tabla7[Mes],L$61,Tabla7[Entrega completa?],"SI",Tabla7[Tipo de cliente],$B75)/COUNTIFS(Tabla7[Año],$C$59,Tabla7[Mes],L$61,Tabla7[Entrega completa?],"*",Tabla7[Tipo de cliente],$B75),"")</f>
        <v/>
      </c>
      <c r="M75" s="40" t="str">
        <f>IFERROR(COUNTIFS(Tabla7[Año],$C$59,Tabla7[Mes],M$61,Tabla7[Entrega completa?],"SI",Tabla7[Tipo de cliente],$B75)/COUNTIFS(Tabla7[Año],$C$59,Tabla7[Mes],M$61,Tabla7[Entrega completa?],"*",Tabla7[Tipo de cliente],$B75),"")</f>
        <v/>
      </c>
      <c r="N75" s="40" t="str">
        <f>IFERROR(COUNTIFS(Tabla7[Año],$C$59,Tabla7[Mes],N$61,Tabla7[Entrega completa?],"SI",Tabla7[Tipo de cliente],$B75)/COUNTIFS(Tabla7[Año],$C$59,Tabla7[Mes],N$61,Tabla7[Entrega completa?],"*",Tabla7[Tipo de cliente],$B75),"")</f>
        <v/>
      </c>
      <c r="O75" s="40" t="str">
        <f>IFERROR(COUNTIFS(Tabla7[Año],$C$59,Tabla7[Mes],O$61,Tabla7[Entrega completa?],"SI",Tabla7[Tipo de cliente],$B75)/COUNTIFS(Tabla7[Año],$C$59,Tabla7[Mes],O$61,Tabla7[Entrega completa?],"*",Tabla7[Tipo de cliente],$B75),"")</f>
        <v/>
      </c>
      <c r="P75" s="43" t="str">
        <f>IFERROR(COUNTIFS(Tabla7[Año],$C$33,Tabla7[Mes],"*",Tabla7[Entrega completa?],"SI",Tabla7[Tipo de cliente],$B75)/COUNTIFS(Tabla7[Año],$C$33,Tabla7[Mes],"*",Tabla7[Entrega completa?],"*",Tabla7[Tipo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IFERROR(COUNTIFS(Tabla7[Año],$C$59,Tabla7[Mes],D$61,Tabla7[Entrega completa?],"SI",Tabla7[Tipo de cliente],$B76)/COUNTIFS(Tabla7[Año],$C$59,Tabla7[Mes],D$61,Tabla7[Entrega completa?],"*",Tabla7[Tipo de cliente],$B76),"")</f>
        <v/>
      </c>
      <c r="E76" s="40" t="str">
        <f>IFERROR(COUNTIFS(Tabla7[Año],$C$59,Tabla7[Mes],E$61,Tabla7[Entrega completa?],"SI",Tabla7[Tipo de cliente],$B76)/COUNTIFS(Tabla7[Año],$C$59,Tabla7[Mes],E$61,Tabla7[Entrega completa?],"*",Tabla7[Tipo de cliente],$B76),"")</f>
        <v/>
      </c>
      <c r="F76" s="40" t="str">
        <f>IFERROR(COUNTIFS(Tabla7[Año],$C$59,Tabla7[Mes],F$61,Tabla7[Entrega completa?],"SI",Tabla7[Tipo de cliente],$B76)/COUNTIFS(Tabla7[Año],$C$59,Tabla7[Mes],F$61,Tabla7[Entrega completa?],"*",Tabla7[Tipo de cliente],$B76),"")</f>
        <v/>
      </c>
      <c r="G76" s="40" t="str">
        <f>IFERROR(COUNTIFS(Tabla7[Año],$C$59,Tabla7[Mes],G$61,Tabla7[Entrega completa?],"SI",Tabla7[Tipo de cliente],$B76)/COUNTIFS(Tabla7[Año],$C$59,Tabla7[Mes],G$61,Tabla7[Entrega completa?],"*",Tabla7[Tipo de cliente],$B76),"")</f>
        <v/>
      </c>
      <c r="H76" s="40" t="str">
        <f>IFERROR(COUNTIFS(Tabla7[Año],$C$59,Tabla7[Mes],H$61,Tabla7[Entrega completa?],"SI",Tabla7[Tipo de cliente],$B76)/COUNTIFS(Tabla7[Año],$C$59,Tabla7[Mes],H$61,Tabla7[Entrega completa?],"*",Tabla7[Tipo de cliente],$B76),"")</f>
        <v/>
      </c>
      <c r="I76" s="40" t="str">
        <f>IFERROR(COUNTIFS(Tabla7[Año],$C$59,Tabla7[Mes],I$61,Tabla7[Entrega completa?],"SI",Tabla7[Tipo de cliente],$B76)/COUNTIFS(Tabla7[Año],$C$59,Tabla7[Mes],I$61,Tabla7[Entrega completa?],"*",Tabla7[Tipo de cliente],$B76),"")</f>
        <v/>
      </c>
      <c r="J76" s="40" t="str">
        <f>IFERROR(COUNTIFS(Tabla7[Año],$C$59,Tabla7[Mes],J$61,Tabla7[Entrega completa?],"SI",Tabla7[Tipo de cliente],$B76)/COUNTIFS(Tabla7[Año],$C$59,Tabla7[Mes],J$61,Tabla7[Entrega completa?],"*",Tabla7[Tipo de cliente],$B76),"")</f>
        <v/>
      </c>
      <c r="K76" s="40" t="str">
        <f>IFERROR(COUNTIFS(Tabla7[Año],$C$59,Tabla7[Mes],K$61,Tabla7[Entrega completa?],"SI",Tabla7[Tipo de cliente],$B76)/COUNTIFS(Tabla7[Año],$C$59,Tabla7[Mes],K$61,Tabla7[Entrega completa?],"*",Tabla7[Tipo de cliente],$B76),"")</f>
        <v/>
      </c>
      <c r="L76" s="40" t="str">
        <f>IFERROR(COUNTIFS(Tabla7[Año],$C$59,Tabla7[Mes],L$61,Tabla7[Entrega completa?],"SI",Tabla7[Tipo de cliente],$B76)/COUNTIFS(Tabla7[Año],$C$59,Tabla7[Mes],L$61,Tabla7[Entrega completa?],"*",Tabla7[Tipo de cliente],$B76),"")</f>
        <v/>
      </c>
      <c r="M76" s="40" t="str">
        <f>IFERROR(COUNTIFS(Tabla7[Año],$C$59,Tabla7[Mes],M$61,Tabla7[Entrega completa?],"SI",Tabla7[Tipo de cliente],$B76)/COUNTIFS(Tabla7[Año],$C$59,Tabla7[Mes],M$61,Tabla7[Entrega completa?],"*",Tabla7[Tipo de cliente],$B76),"")</f>
        <v/>
      </c>
      <c r="N76" s="40" t="str">
        <f>IFERROR(COUNTIFS(Tabla7[Año],$C$59,Tabla7[Mes],N$61,Tabla7[Entrega completa?],"SI",Tabla7[Tipo de cliente],$B76)/COUNTIFS(Tabla7[Año],$C$59,Tabla7[Mes],N$61,Tabla7[Entrega completa?],"*",Tabla7[Tipo de cliente],$B76),"")</f>
        <v/>
      </c>
      <c r="O76" s="40" t="str">
        <f>IFERROR(COUNTIFS(Tabla7[Año],$C$59,Tabla7[Mes],O$61,Tabla7[Entrega completa?],"SI",Tabla7[Tipo de cliente],$B76)/COUNTIFS(Tabla7[Año],$C$59,Tabla7[Mes],O$61,Tabla7[Entrega completa?],"*",Tabla7[Tipo de cliente],$B76),"")</f>
        <v/>
      </c>
      <c r="P76" s="43" t="str">
        <f>IFERROR(COUNTIFS(Tabla7[Año],$C$33,Tabla7[Mes],"*",Tabla7[Entrega completa?],"SI",Tabla7[Tipo de cliente],$B76)/COUNTIFS(Tabla7[Año],$C$33,Tabla7[Mes],"*",Tabla7[Entrega completa?],"*",Tabla7[Tipo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IFERROR(COUNTIFS(Tabla7[Año],$C$59,Tabla7[Mes],D$61,Tabla7[Entrega completa?],"SI",Tabla7[Tipo de cliente],$B77)/COUNTIFS(Tabla7[Año],$C$59,Tabla7[Mes],D$61,Tabla7[Entrega completa?],"*",Tabla7[Tipo de cliente],$B77),"")</f>
        <v/>
      </c>
      <c r="E77" s="40" t="str">
        <f>IFERROR(COUNTIFS(Tabla7[Año],$C$59,Tabla7[Mes],E$61,Tabla7[Entrega completa?],"SI",Tabla7[Tipo de cliente],$B77)/COUNTIFS(Tabla7[Año],$C$59,Tabla7[Mes],E$61,Tabla7[Entrega completa?],"*",Tabla7[Tipo de cliente],$B77),"")</f>
        <v/>
      </c>
      <c r="F77" s="40" t="str">
        <f>IFERROR(COUNTIFS(Tabla7[Año],$C$59,Tabla7[Mes],F$61,Tabla7[Entrega completa?],"SI",Tabla7[Tipo de cliente],$B77)/COUNTIFS(Tabla7[Año],$C$59,Tabla7[Mes],F$61,Tabla7[Entrega completa?],"*",Tabla7[Tipo de cliente],$B77),"")</f>
        <v/>
      </c>
      <c r="G77" s="40" t="str">
        <f>IFERROR(COUNTIFS(Tabla7[Año],$C$59,Tabla7[Mes],G$61,Tabla7[Entrega completa?],"SI",Tabla7[Tipo de cliente],$B77)/COUNTIFS(Tabla7[Año],$C$59,Tabla7[Mes],G$61,Tabla7[Entrega completa?],"*",Tabla7[Tipo de cliente],$B77),"")</f>
        <v/>
      </c>
      <c r="H77" s="40" t="str">
        <f>IFERROR(COUNTIFS(Tabla7[Año],$C$59,Tabla7[Mes],H$61,Tabla7[Entrega completa?],"SI",Tabla7[Tipo de cliente],$B77)/COUNTIFS(Tabla7[Año],$C$59,Tabla7[Mes],H$61,Tabla7[Entrega completa?],"*",Tabla7[Tipo de cliente],$B77),"")</f>
        <v/>
      </c>
      <c r="I77" s="40" t="str">
        <f>IFERROR(COUNTIFS(Tabla7[Año],$C$59,Tabla7[Mes],I$61,Tabla7[Entrega completa?],"SI",Tabla7[Tipo de cliente],$B77)/COUNTIFS(Tabla7[Año],$C$59,Tabla7[Mes],I$61,Tabla7[Entrega completa?],"*",Tabla7[Tipo de cliente],$B77),"")</f>
        <v/>
      </c>
      <c r="J77" s="40" t="str">
        <f>IFERROR(COUNTIFS(Tabla7[Año],$C$59,Tabla7[Mes],J$61,Tabla7[Entrega completa?],"SI",Tabla7[Tipo de cliente],$B77)/COUNTIFS(Tabla7[Año],$C$59,Tabla7[Mes],J$61,Tabla7[Entrega completa?],"*",Tabla7[Tipo de cliente],$B77),"")</f>
        <v/>
      </c>
      <c r="K77" s="40" t="str">
        <f>IFERROR(COUNTIFS(Tabla7[Año],$C$59,Tabla7[Mes],K$61,Tabla7[Entrega completa?],"SI",Tabla7[Tipo de cliente],$B77)/COUNTIFS(Tabla7[Año],$C$59,Tabla7[Mes],K$61,Tabla7[Entrega completa?],"*",Tabla7[Tipo de cliente],$B77),"")</f>
        <v/>
      </c>
      <c r="L77" s="40" t="str">
        <f>IFERROR(COUNTIFS(Tabla7[Año],$C$59,Tabla7[Mes],L$61,Tabla7[Entrega completa?],"SI",Tabla7[Tipo de cliente],$B77)/COUNTIFS(Tabla7[Año],$C$59,Tabla7[Mes],L$61,Tabla7[Entrega completa?],"*",Tabla7[Tipo de cliente],$B77),"")</f>
        <v/>
      </c>
      <c r="M77" s="40" t="str">
        <f>IFERROR(COUNTIFS(Tabla7[Año],$C$59,Tabla7[Mes],M$61,Tabla7[Entrega completa?],"SI",Tabla7[Tipo de cliente],$B77)/COUNTIFS(Tabla7[Año],$C$59,Tabla7[Mes],M$61,Tabla7[Entrega completa?],"*",Tabla7[Tipo de cliente],$B77),"")</f>
        <v/>
      </c>
      <c r="N77" s="40" t="str">
        <f>IFERROR(COUNTIFS(Tabla7[Año],$C$59,Tabla7[Mes],N$61,Tabla7[Entrega completa?],"SI",Tabla7[Tipo de cliente],$B77)/COUNTIFS(Tabla7[Año],$C$59,Tabla7[Mes],N$61,Tabla7[Entrega completa?],"*",Tabla7[Tipo de cliente],$B77),"")</f>
        <v/>
      </c>
      <c r="O77" s="40" t="str">
        <f>IFERROR(COUNTIFS(Tabla7[Año],$C$59,Tabla7[Mes],O$61,Tabla7[Entrega completa?],"SI",Tabla7[Tipo de cliente],$B77)/COUNTIFS(Tabla7[Año],$C$59,Tabla7[Mes],O$61,Tabla7[Entrega completa?],"*",Tabla7[Tipo de cliente],$B77),"")</f>
        <v/>
      </c>
      <c r="P77" s="43" t="str">
        <f>IFERROR(COUNTIFS(Tabla7[Año],$C$33,Tabla7[Mes],"*",Tabla7[Entrega completa?],"SI",Tabla7[Tipo de cliente],$B77)/COUNTIFS(Tabla7[Año],$C$33,Tabla7[Mes],"*",Tabla7[Entrega completa?],"*",Tabla7[Tipo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IFERROR(COUNTIFS(Tabla7[Año],$C$59,Tabla7[Mes],D$61,Tabla7[Entrega completa?],"SI",Tabla7[Tipo de cliente],$B78)/COUNTIFS(Tabla7[Año],$C$59,Tabla7[Mes],D$61,Tabla7[Entrega completa?],"*",Tabla7[Tipo de cliente],$B78),"")</f>
        <v/>
      </c>
      <c r="E78" s="40" t="str">
        <f>IFERROR(COUNTIFS(Tabla7[Año],$C$59,Tabla7[Mes],E$61,Tabla7[Entrega completa?],"SI",Tabla7[Tipo de cliente],$B78)/COUNTIFS(Tabla7[Año],$C$59,Tabla7[Mes],E$61,Tabla7[Entrega completa?],"*",Tabla7[Tipo de cliente],$B78),"")</f>
        <v/>
      </c>
      <c r="F78" s="40" t="str">
        <f>IFERROR(COUNTIFS(Tabla7[Año],$C$59,Tabla7[Mes],F$61,Tabla7[Entrega completa?],"SI",Tabla7[Tipo de cliente],$B78)/COUNTIFS(Tabla7[Año],$C$59,Tabla7[Mes],F$61,Tabla7[Entrega completa?],"*",Tabla7[Tipo de cliente],$B78),"")</f>
        <v/>
      </c>
      <c r="G78" s="40" t="str">
        <f>IFERROR(COUNTIFS(Tabla7[Año],$C$59,Tabla7[Mes],G$61,Tabla7[Entrega completa?],"SI",Tabla7[Tipo de cliente],$B78)/COUNTIFS(Tabla7[Año],$C$59,Tabla7[Mes],G$61,Tabla7[Entrega completa?],"*",Tabla7[Tipo de cliente],$B78),"")</f>
        <v/>
      </c>
      <c r="H78" s="40" t="str">
        <f>IFERROR(COUNTIFS(Tabla7[Año],$C$59,Tabla7[Mes],H$61,Tabla7[Entrega completa?],"SI",Tabla7[Tipo de cliente],$B78)/COUNTIFS(Tabla7[Año],$C$59,Tabla7[Mes],H$61,Tabla7[Entrega completa?],"*",Tabla7[Tipo de cliente],$B78),"")</f>
        <v/>
      </c>
      <c r="I78" s="40" t="str">
        <f>IFERROR(COUNTIFS(Tabla7[Año],$C$59,Tabla7[Mes],I$61,Tabla7[Entrega completa?],"SI",Tabla7[Tipo de cliente],$B78)/COUNTIFS(Tabla7[Año],$C$59,Tabla7[Mes],I$61,Tabla7[Entrega completa?],"*",Tabla7[Tipo de cliente],$B78),"")</f>
        <v/>
      </c>
      <c r="J78" s="40" t="str">
        <f>IFERROR(COUNTIFS(Tabla7[Año],$C$59,Tabla7[Mes],J$61,Tabla7[Entrega completa?],"SI",Tabla7[Tipo de cliente],$B78)/COUNTIFS(Tabla7[Año],$C$59,Tabla7[Mes],J$61,Tabla7[Entrega completa?],"*",Tabla7[Tipo de cliente],$B78),"")</f>
        <v/>
      </c>
      <c r="K78" s="40" t="str">
        <f>IFERROR(COUNTIFS(Tabla7[Año],$C$59,Tabla7[Mes],K$61,Tabla7[Entrega completa?],"SI",Tabla7[Tipo de cliente],$B78)/COUNTIFS(Tabla7[Año],$C$59,Tabla7[Mes],K$61,Tabla7[Entrega completa?],"*",Tabla7[Tipo de cliente],$B78),"")</f>
        <v/>
      </c>
      <c r="L78" s="40" t="str">
        <f>IFERROR(COUNTIFS(Tabla7[Año],$C$59,Tabla7[Mes],L$61,Tabla7[Entrega completa?],"SI",Tabla7[Tipo de cliente],$B78)/COUNTIFS(Tabla7[Año],$C$59,Tabla7[Mes],L$61,Tabla7[Entrega completa?],"*",Tabla7[Tipo de cliente],$B78),"")</f>
        <v/>
      </c>
      <c r="M78" s="40" t="str">
        <f>IFERROR(COUNTIFS(Tabla7[Año],$C$59,Tabla7[Mes],M$61,Tabla7[Entrega completa?],"SI",Tabla7[Tipo de cliente],$B78)/COUNTIFS(Tabla7[Año],$C$59,Tabla7[Mes],M$61,Tabla7[Entrega completa?],"*",Tabla7[Tipo de cliente],$B78),"")</f>
        <v/>
      </c>
      <c r="N78" s="40" t="str">
        <f>IFERROR(COUNTIFS(Tabla7[Año],$C$59,Tabla7[Mes],N$61,Tabla7[Entrega completa?],"SI",Tabla7[Tipo de cliente],$B78)/COUNTIFS(Tabla7[Año],$C$59,Tabla7[Mes],N$61,Tabla7[Entrega completa?],"*",Tabla7[Tipo de cliente],$B78),"")</f>
        <v/>
      </c>
      <c r="O78" s="40" t="str">
        <f>IFERROR(COUNTIFS(Tabla7[Año],$C$59,Tabla7[Mes],O$61,Tabla7[Entrega completa?],"SI",Tabla7[Tipo de cliente],$B78)/COUNTIFS(Tabla7[Año],$C$59,Tabla7[Mes],O$61,Tabla7[Entrega completa?],"*",Tabla7[Tipo de cliente],$B78),"")</f>
        <v/>
      </c>
      <c r="P78" s="43" t="str">
        <f>IFERROR(COUNTIFS(Tabla7[Año],$C$33,Tabla7[Mes],"*",Tabla7[Entrega completa?],"SI",Tabla7[Tipo de cliente],$B78)/COUNTIFS(Tabla7[Año],$C$33,Tabla7[Mes],"*",Tabla7[Entrega completa?],"*",Tabla7[Tipo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IFERROR(COUNTIFS(Tabla7[Año],$C$59,Tabla7[Mes],D$61,Tabla7[Entrega completa?],"SI",Tabla7[Tipo de cliente],$B79)/COUNTIFS(Tabla7[Año],$C$59,Tabla7[Mes],D$61,Tabla7[Entrega completa?],"*",Tabla7[Tipo de cliente],$B79),"")</f>
        <v/>
      </c>
      <c r="E79" s="40" t="str">
        <f>IFERROR(COUNTIFS(Tabla7[Año],$C$59,Tabla7[Mes],E$61,Tabla7[Entrega completa?],"SI",Tabla7[Tipo de cliente],$B79)/COUNTIFS(Tabla7[Año],$C$59,Tabla7[Mes],E$61,Tabla7[Entrega completa?],"*",Tabla7[Tipo de cliente],$B79),"")</f>
        <v/>
      </c>
      <c r="F79" s="40" t="str">
        <f>IFERROR(COUNTIFS(Tabla7[Año],$C$59,Tabla7[Mes],F$61,Tabla7[Entrega completa?],"SI",Tabla7[Tipo de cliente],$B79)/COUNTIFS(Tabla7[Año],$C$59,Tabla7[Mes],F$61,Tabla7[Entrega completa?],"*",Tabla7[Tipo de cliente],$B79),"")</f>
        <v/>
      </c>
      <c r="G79" s="40" t="str">
        <f>IFERROR(COUNTIFS(Tabla7[Año],$C$59,Tabla7[Mes],G$61,Tabla7[Entrega completa?],"SI",Tabla7[Tipo de cliente],$B79)/COUNTIFS(Tabla7[Año],$C$59,Tabla7[Mes],G$61,Tabla7[Entrega completa?],"*",Tabla7[Tipo de cliente],$B79),"")</f>
        <v/>
      </c>
      <c r="H79" s="40" t="str">
        <f>IFERROR(COUNTIFS(Tabla7[Año],$C$59,Tabla7[Mes],H$61,Tabla7[Entrega completa?],"SI",Tabla7[Tipo de cliente],$B79)/COUNTIFS(Tabla7[Año],$C$59,Tabla7[Mes],H$61,Tabla7[Entrega completa?],"*",Tabla7[Tipo de cliente],$B79),"")</f>
        <v/>
      </c>
      <c r="I79" s="40" t="str">
        <f>IFERROR(COUNTIFS(Tabla7[Año],$C$59,Tabla7[Mes],I$61,Tabla7[Entrega completa?],"SI",Tabla7[Tipo de cliente],$B79)/COUNTIFS(Tabla7[Año],$C$59,Tabla7[Mes],I$61,Tabla7[Entrega completa?],"*",Tabla7[Tipo de cliente],$B79),"")</f>
        <v/>
      </c>
      <c r="J79" s="40" t="str">
        <f>IFERROR(COUNTIFS(Tabla7[Año],$C$59,Tabla7[Mes],J$61,Tabla7[Entrega completa?],"SI",Tabla7[Tipo de cliente],$B79)/COUNTIFS(Tabla7[Año],$C$59,Tabla7[Mes],J$61,Tabla7[Entrega completa?],"*",Tabla7[Tipo de cliente],$B79),"")</f>
        <v/>
      </c>
      <c r="K79" s="40" t="str">
        <f>IFERROR(COUNTIFS(Tabla7[Año],$C$59,Tabla7[Mes],K$61,Tabla7[Entrega completa?],"SI",Tabla7[Tipo de cliente],$B79)/COUNTIFS(Tabla7[Año],$C$59,Tabla7[Mes],K$61,Tabla7[Entrega completa?],"*",Tabla7[Tipo de cliente],$B79),"")</f>
        <v/>
      </c>
      <c r="L79" s="40" t="str">
        <f>IFERROR(COUNTIFS(Tabla7[Año],$C$59,Tabla7[Mes],L$61,Tabla7[Entrega completa?],"SI",Tabla7[Tipo de cliente],$B79)/COUNTIFS(Tabla7[Año],$C$59,Tabla7[Mes],L$61,Tabla7[Entrega completa?],"*",Tabla7[Tipo de cliente],$B79),"")</f>
        <v/>
      </c>
      <c r="M79" s="40" t="str">
        <f>IFERROR(COUNTIFS(Tabla7[Año],$C$59,Tabla7[Mes],M$61,Tabla7[Entrega completa?],"SI",Tabla7[Tipo de cliente],$B79)/COUNTIFS(Tabla7[Año],$C$59,Tabla7[Mes],M$61,Tabla7[Entrega completa?],"*",Tabla7[Tipo de cliente],$B79),"")</f>
        <v/>
      </c>
      <c r="N79" s="40" t="str">
        <f>IFERROR(COUNTIFS(Tabla7[Año],$C$59,Tabla7[Mes],N$61,Tabla7[Entrega completa?],"SI",Tabla7[Tipo de cliente],$B79)/COUNTIFS(Tabla7[Año],$C$59,Tabla7[Mes],N$61,Tabla7[Entrega completa?],"*",Tabla7[Tipo de cliente],$B79),"")</f>
        <v/>
      </c>
      <c r="O79" s="40" t="str">
        <f>IFERROR(COUNTIFS(Tabla7[Año],$C$59,Tabla7[Mes],O$61,Tabla7[Entrega completa?],"SI",Tabla7[Tipo de cliente],$B79)/COUNTIFS(Tabla7[Año],$C$59,Tabla7[Mes],O$61,Tabla7[Entrega completa?],"*",Tabla7[Tipo de cliente],$B79),"")</f>
        <v/>
      </c>
      <c r="P79" s="43" t="str">
        <f>IFERROR(COUNTIFS(Tabla7[Año],$C$33,Tabla7[Mes],"*",Tabla7[Entrega completa?],"SI",Tabla7[Tipo de cliente],$B79)/COUNTIFS(Tabla7[Año],$C$33,Tabla7[Mes],"*",Tabla7[Entrega completa?],"*",Tabla7[Tipo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IFERROR(COUNTIFS(Tabla7[Año],$C$59,Tabla7[Mes],D$61,Tabla7[Entrega completa?],"SI",Tabla7[Tipo de cliente],$B80)/COUNTIFS(Tabla7[Año],$C$59,Tabla7[Mes],D$61,Tabla7[Entrega completa?],"*",Tabla7[Tipo de cliente],$B80),"")</f>
        <v/>
      </c>
      <c r="E80" s="40" t="str">
        <f>IFERROR(COUNTIFS(Tabla7[Año],$C$59,Tabla7[Mes],E$61,Tabla7[Entrega completa?],"SI",Tabla7[Tipo de cliente],$B80)/COUNTIFS(Tabla7[Año],$C$59,Tabla7[Mes],E$61,Tabla7[Entrega completa?],"*",Tabla7[Tipo de cliente],$B80),"")</f>
        <v/>
      </c>
      <c r="F80" s="40" t="str">
        <f>IFERROR(COUNTIFS(Tabla7[Año],$C$59,Tabla7[Mes],F$61,Tabla7[Entrega completa?],"SI",Tabla7[Tipo de cliente],$B80)/COUNTIFS(Tabla7[Año],$C$59,Tabla7[Mes],F$61,Tabla7[Entrega completa?],"*",Tabla7[Tipo de cliente],$B80),"")</f>
        <v/>
      </c>
      <c r="G80" s="40" t="str">
        <f>IFERROR(COUNTIFS(Tabla7[Año],$C$59,Tabla7[Mes],G$61,Tabla7[Entrega completa?],"SI",Tabla7[Tipo de cliente],$B80)/COUNTIFS(Tabla7[Año],$C$59,Tabla7[Mes],G$61,Tabla7[Entrega completa?],"*",Tabla7[Tipo de cliente],$B80),"")</f>
        <v/>
      </c>
      <c r="H80" s="40" t="str">
        <f>IFERROR(COUNTIFS(Tabla7[Año],$C$59,Tabla7[Mes],H$61,Tabla7[Entrega completa?],"SI",Tabla7[Tipo de cliente],$B80)/COUNTIFS(Tabla7[Año],$C$59,Tabla7[Mes],H$61,Tabla7[Entrega completa?],"*",Tabla7[Tipo de cliente],$B80),"")</f>
        <v/>
      </c>
      <c r="I80" s="40" t="str">
        <f>IFERROR(COUNTIFS(Tabla7[Año],$C$59,Tabla7[Mes],I$61,Tabla7[Entrega completa?],"SI",Tabla7[Tipo de cliente],$B80)/COUNTIFS(Tabla7[Año],$C$59,Tabla7[Mes],I$61,Tabla7[Entrega completa?],"*",Tabla7[Tipo de cliente],$B80),"")</f>
        <v/>
      </c>
      <c r="J80" s="40" t="str">
        <f>IFERROR(COUNTIFS(Tabla7[Año],$C$59,Tabla7[Mes],J$61,Tabla7[Entrega completa?],"SI",Tabla7[Tipo de cliente],$B80)/COUNTIFS(Tabla7[Año],$C$59,Tabla7[Mes],J$61,Tabla7[Entrega completa?],"*",Tabla7[Tipo de cliente],$B80),"")</f>
        <v/>
      </c>
      <c r="K80" s="40" t="str">
        <f>IFERROR(COUNTIFS(Tabla7[Año],$C$59,Tabla7[Mes],K$61,Tabla7[Entrega completa?],"SI",Tabla7[Tipo de cliente],$B80)/COUNTIFS(Tabla7[Año],$C$59,Tabla7[Mes],K$61,Tabla7[Entrega completa?],"*",Tabla7[Tipo de cliente],$B80),"")</f>
        <v/>
      </c>
      <c r="L80" s="40" t="str">
        <f>IFERROR(COUNTIFS(Tabla7[Año],$C$59,Tabla7[Mes],L$61,Tabla7[Entrega completa?],"SI",Tabla7[Tipo de cliente],$B80)/COUNTIFS(Tabla7[Año],$C$59,Tabla7[Mes],L$61,Tabla7[Entrega completa?],"*",Tabla7[Tipo de cliente],$B80),"")</f>
        <v/>
      </c>
      <c r="M80" s="40" t="str">
        <f>IFERROR(COUNTIFS(Tabla7[Año],$C$59,Tabla7[Mes],M$61,Tabla7[Entrega completa?],"SI",Tabla7[Tipo de cliente],$B80)/COUNTIFS(Tabla7[Año],$C$59,Tabla7[Mes],M$61,Tabla7[Entrega completa?],"*",Tabla7[Tipo de cliente],$B80),"")</f>
        <v/>
      </c>
      <c r="N80" s="40" t="str">
        <f>IFERROR(COUNTIFS(Tabla7[Año],$C$59,Tabla7[Mes],N$61,Tabla7[Entrega completa?],"SI",Tabla7[Tipo de cliente],$B80)/COUNTIFS(Tabla7[Año],$C$59,Tabla7[Mes],N$61,Tabla7[Entrega completa?],"*",Tabla7[Tipo de cliente],$B80),"")</f>
        <v/>
      </c>
      <c r="O80" s="40" t="str">
        <f>IFERROR(COUNTIFS(Tabla7[Año],$C$59,Tabla7[Mes],O$61,Tabla7[Entrega completa?],"SI",Tabla7[Tipo de cliente],$B80)/COUNTIFS(Tabla7[Año],$C$59,Tabla7[Mes],O$61,Tabla7[Entrega completa?],"*",Tabla7[Tipo de cliente],$B80),"")</f>
        <v/>
      </c>
      <c r="P80" s="43" t="str">
        <f>IFERROR(COUNTIFS(Tabla7[Año],$C$33,Tabla7[Mes],"*",Tabla7[Entrega completa?],"SI",Tabla7[Tipo de cliente],$B80)/COUNTIFS(Tabla7[Año],$C$33,Tabla7[Mes],"*",Tabla7[Entrega completa?],"*",Tabla7[Tipo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IFERROR(COUNTIFS(Tabla7[Año],$C$59,Tabla7[Mes],D$61,Tabla7[Entrega completa?],"SI",Tabla7[Tipo de cliente],$B81)/COUNTIFS(Tabla7[Año],$C$59,Tabla7[Mes],D$61,Tabla7[Entrega completa?],"*",Tabla7[Tipo de cliente],$B81),"")</f>
        <v/>
      </c>
      <c r="E81" s="40" t="str">
        <f>IFERROR(COUNTIFS(Tabla7[Año],$C$59,Tabla7[Mes],E$61,Tabla7[Entrega completa?],"SI",Tabla7[Tipo de cliente],$B81)/COUNTIFS(Tabla7[Año],$C$59,Tabla7[Mes],E$61,Tabla7[Entrega completa?],"*",Tabla7[Tipo de cliente],$B81),"")</f>
        <v/>
      </c>
      <c r="F81" s="40" t="str">
        <f>IFERROR(COUNTIFS(Tabla7[Año],$C$59,Tabla7[Mes],F$61,Tabla7[Entrega completa?],"SI",Tabla7[Tipo de cliente],$B81)/COUNTIFS(Tabla7[Año],$C$59,Tabla7[Mes],F$61,Tabla7[Entrega completa?],"*",Tabla7[Tipo de cliente],$B81),"")</f>
        <v/>
      </c>
      <c r="G81" s="40" t="str">
        <f>IFERROR(COUNTIFS(Tabla7[Año],$C$59,Tabla7[Mes],G$61,Tabla7[Entrega completa?],"SI",Tabla7[Tipo de cliente],$B81)/COUNTIFS(Tabla7[Año],$C$59,Tabla7[Mes],G$61,Tabla7[Entrega completa?],"*",Tabla7[Tipo de cliente],$B81),"")</f>
        <v/>
      </c>
      <c r="H81" s="40" t="str">
        <f>IFERROR(COUNTIFS(Tabla7[Año],$C$59,Tabla7[Mes],H$61,Tabla7[Entrega completa?],"SI",Tabla7[Tipo de cliente],$B81)/COUNTIFS(Tabla7[Año],$C$59,Tabla7[Mes],H$61,Tabla7[Entrega completa?],"*",Tabla7[Tipo de cliente],$B81),"")</f>
        <v/>
      </c>
      <c r="I81" s="40" t="str">
        <f>IFERROR(COUNTIFS(Tabla7[Año],$C$59,Tabla7[Mes],I$61,Tabla7[Entrega completa?],"SI",Tabla7[Tipo de cliente],$B81)/COUNTIFS(Tabla7[Año],$C$59,Tabla7[Mes],I$61,Tabla7[Entrega completa?],"*",Tabla7[Tipo de cliente],$B81),"")</f>
        <v/>
      </c>
      <c r="J81" s="40" t="str">
        <f>IFERROR(COUNTIFS(Tabla7[Año],$C$59,Tabla7[Mes],J$61,Tabla7[Entrega completa?],"SI",Tabla7[Tipo de cliente],$B81)/COUNTIFS(Tabla7[Año],$C$59,Tabla7[Mes],J$61,Tabla7[Entrega completa?],"*",Tabla7[Tipo de cliente],$B81),"")</f>
        <v/>
      </c>
      <c r="K81" s="40" t="str">
        <f>IFERROR(COUNTIFS(Tabla7[Año],$C$59,Tabla7[Mes],K$61,Tabla7[Entrega completa?],"SI",Tabla7[Tipo de cliente],$B81)/COUNTIFS(Tabla7[Año],$C$59,Tabla7[Mes],K$61,Tabla7[Entrega completa?],"*",Tabla7[Tipo de cliente],$B81),"")</f>
        <v/>
      </c>
      <c r="L81" s="40" t="str">
        <f>IFERROR(COUNTIFS(Tabla7[Año],$C$59,Tabla7[Mes],L$61,Tabla7[Entrega completa?],"SI",Tabla7[Tipo de cliente],$B81)/COUNTIFS(Tabla7[Año],$C$59,Tabla7[Mes],L$61,Tabla7[Entrega completa?],"*",Tabla7[Tipo de cliente],$B81),"")</f>
        <v/>
      </c>
      <c r="M81" s="40" t="str">
        <f>IFERROR(COUNTIFS(Tabla7[Año],$C$59,Tabla7[Mes],M$61,Tabla7[Entrega completa?],"SI",Tabla7[Tipo de cliente],$B81)/COUNTIFS(Tabla7[Año],$C$59,Tabla7[Mes],M$61,Tabla7[Entrega completa?],"*",Tabla7[Tipo de cliente],$B81),"")</f>
        <v/>
      </c>
      <c r="N81" s="40" t="str">
        <f>IFERROR(COUNTIFS(Tabla7[Año],$C$59,Tabla7[Mes],N$61,Tabla7[Entrega completa?],"SI",Tabla7[Tipo de cliente],$B81)/COUNTIFS(Tabla7[Año],$C$59,Tabla7[Mes],N$61,Tabla7[Entrega completa?],"*",Tabla7[Tipo de cliente],$B81),"")</f>
        <v/>
      </c>
      <c r="O81" s="40" t="str">
        <f>IFERROR(COUNTIFS(Tabla7[Año],$C$59,Tabla7[Mes],O$61,Tabla7[Entrega completa?],"SI",Tabla7[Tipo de cliente],$B81)/COUNTIFS(Tabla7[Año],$C$59,Tabla7[Mes],O$61,Tabla7[Entrega completa?],"*",Tabla7[Tipo de cliente],$B81),"")</f>
        <v/>
      </c>
      <c r="P81" s="43" t="str">
        <f>IFERROR(COUNTIFS(Tabla7[Año],$C$33,Tabla7[Mes],"*",Tabla7[Entrega completa?],"SI",Tabla7[Tipo de cliente],$B81)/COUNTIFS(Tabla7[Año],$C$33,Tabla7[Mes],"*",Tabla7[Entrega completa?],"*",Tabla7[Tipo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sortState xmlns:xlrd2="http://schemas.microsoft.com/office/spreadsheetml/2017/richdata2" ref="B36:B50">
    <sortCondition ref="B37"/>
  </sortState>
  <mergeCells count="45">
    <mergeCell ref="B43:C43"/>
    <mergeCell ref="B10:D10"/>
    <mergeCell ref="B9:D9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51" priority="10">
      <formula>$B36&lt;&gt;""</formula>
    </cfRule>
  </conditionalFormatting>
  <conditionalFormatting sqref="B62:C81">
    <cfRule type="expression" dxfId="50" priority="5">
      <formula>$B62&lt;&gt;""</formula>
    </cfRule>
  </conditionalFormatting>
  <conditionalFormatting sqref="D36:P55">
    <cfRule type="expression" dxfId="49" priority="6">
      <formula>AND($B36&lt;&gt;"",D36="")</formula>
    </cfRule>
    <cfRule type="expression" dxfId="48" priority="7">
      <formula>AND($B36&lt;&gt;"",D36&lt;&gt;"",D36&lt;$F$13)</formula>
    </cfRule>
    <cfRule type="expression" dxfId="47" priority="8">
      <formula>AND($B36&lt;&gt;"",D36&lt;&gt;"",D36&lt;=$F$14)</formula>
    </cfRule>
    <cfRule type="expression" dxfId="46" priority="9">
      <formula>AND($B36&lt;&gt;"",D36&lt;&gt;"",D36&gt;$F$15)</formula>
    </cfRule>
  </conditionalFormatting>
  <conditionalFormatting sqref="D62:P81">
    <cfRule type="expression" dxfId="45" priority="1">
      <formula>AND($B62&lt;&gt;"",D62="")</formula>
    </cfRule>
    <cfRule type="expression" dxfId="44" priority="2">
      <formula>AND($B62&lt;&gt;"",D62&lt;&gt;"",D62&lt;$F$13)</formula>
    </cfRule>
    <cfRule type="expression" dxfId="43" priority="3">
      <formula>AND($B62&lt;&gt;"",D62&lt;&gt;"",D62&lt;=$F$14)</formula>
    </cfRule>
    <cfRule type="expression" dxfId="42" priority="4">
      <formula>AND($B62&lt;&gt;"",D62&lt;&gt;"",D62&gt;$F$15)</formula>
    </cfRule>
  </conditionalFormatting>
  <conditionalFormatting sqref="E11:Q11">
    <cfRule type="expression" dxfId="41" priority="11">
      <formula>AND(E11&gt;0,E11&lt;$F$13)</formula>
    </cfRule>
    <cfRule type="expression" dxfId="40" priority="12">
      <formula>AND(E11&gt;0,E11&lt;=$F$14)</formula>
    </cfRule>
    <cfRule type="expression" dxfId="39" priority="13">
      <formula>AND(E11&gt;0,E11&gt;$F$14)</formula>
    </cfRule>
  </conditionalFormatting>
  <dataValidations disablePrompts="1" count="1">
    <dataValidation type="list" allowBlank="1" showInputMessage="1" showErrorMessage="1" sqref="C6 C33 C59" xr:uid="{00000000-0002-0000-00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093"/>
  <sheetViews>
    <sheetView showGridLines="0" workbookViewId="0">
      <selection activeCell="F16" sqref="F16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894</v>
      </c>
    </row>
    <row r="4" spans="2:17" x14ac:dyDescent="0.25">
      <c r="B4" s="28" t="s">
        <v>895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897</v>
      </c>
      <c r="C9" s="50"/>
      <c r="D9" s="51"/>
      <c r="E9" s="31">
        <f>COUNTIFS(Tabla7[Año],$C$6,Tabla7[Mes],E$8,Tabla7[Entrega conforme? Sin ninguna incidencia],"SI")</f>
        <v>42</v>
      </c>
      <c r="F9" s="31">
        <f>COUNTIFS(Tabla7[Año],$C$6,Tabla7[Mes],F$8,Tabla7[Entrega conforme? Sin ninguna incidencia],"SI")</f>
        <v>41</v>
      </c>
      <c r="G9" s="31">
        <f>COUNTIFS(Tabla7[Año],$C$6,Tabla7[Mes],G$8,Tabla7[Entrega conforme? Sin ninguna incidencia],"SI")</f>
        <v>31</v>
      </c>
      <c r="H9" s="31">
        <f>COUNTIFS(Tabla7[Año],$C$6,Tabla7[Mes],H$8,Tabla7[Entrega conforme? Sin ninguna incidencia],"SI")</f>
        <v>61</v>
      </c>
      <c r="I9" s="31">
        <f>COUNTIFS(Tabla7[Año],$C$6,Tabla7[Mes],I$8,Tabla7[Entrega conforme? Sin ninguna incidencia],"SI")</f>
        <v>41</v>
      </c>
      <c r="J9" s="31">
        <f>COUNTIFS(Tabla7[Año],$C$6,Tabla7[Mes],J$8,Tabla7[Entrega conforme? Sin ninguna incidencia],"SI")</f>
        <v>13</v>
      </c>
      <c r="K9" s="31">
        <f>COUNTIFS(Tabla7[Año],$C$6,Tabla7[Mes],K$8,Tabla7[Entrega conforme? Sin ninguna incidencia],"SI")</f>
        <v>23</v>
      </c>
      <c r="L9" s="31">
        <f>COUNTIFS(Tabla7[Año],$C$6,Tabla7[Mes],L$8,Tabla7[Entrega conforme? Sin ninguna incidencia],"SI")</f>
        <v>0</v>
      </c>
      <c r="M9" s="31">
        <f>COUNTIFS(Tabla7[Año],$C$6,Tabla7[Mes],M$8,Tabla7[Entrega conforme? Sin ninguna incidencia],"SI")</f>
        <v>0</v>
      </c>
      <c r="N9" s="31">
        <f>COUNTIFS(Tabla7[Año],$C$6,Tabla7[Mes],N$8,Tabla7[Entrega conforme? Sin ninguna incidencia],"SI")</f>
        <v>0</v>
      </c>
      <c r="O9" s="31">
        <f>COUNTIFS(Tabla7[Año],$C$6,Tabla7[Mes],O$8,Tabla7[Entrega conforme? Sin ninguna incidencia],"SI")</f>
        <v>0</v>
      </c>
      <c r="P9" s="31">
        <f>COUNTIFS(Tabla7[Año],$C$6,Tabla7[Mes],P$8,Tabla7[Entrega conforme? Sin ninguna incidencia],"SI")</f>
        <v>0</v>
      </c>
      <c r="Q9" s="42">
        <f>SUM(E9:P9)</f>
        <v>252</v>
      </c>
    </row>
    <row r="10" spans="2:17" x14ac:dyDescent="0.25">
      <c r="B10" s="49" t="s">
        <v>883</v>
      </c>
      <c r="C10" s="50"/>
      <c r="D10" s="51"/>
      <c r="E10" s="31">
        <f>COUNTIFS(Tabla7[Año],$C$6,Tabla7[Mes],E$8,Tabla7[Entrega conforme? Sin ninguna incidencia],"*")</f>
        <v>52</v>
      </c>
      <c r="F10" s="31">
        <f>COUNTIFS(Tabla7[Año],$C$6,Tabla7[Mes],F$8,Tabla7[Entrega conforme? Sin ninguna incidencia],"*")</f>
        <v>50</v>
      </c>
      <c r="G10" s="31">
        <f>COUNTIFS(Tabla7[Año],$C$6,Tabla7[Mes],G$8,Tabla7[Entrega conforme? Sin ninguna incidencia],"*")</f>
        <v>44</v>
      </c>
      <c r="H10" s="31">
        <f>COUNTIFS(Tabla7[Año],$C$6,Tabla7[Mes],H$8,Tabla7[Entrega conforme? Sin ninguna incidencia],"*")</f>
        <v>85</v>
      </c>
      <c r="I10" s="31">
        <f>COUNTIFS(Tabla7[Año],$C$6,Tabla7[Mes],I$8,Tabla7[Entrega conforme? Sin ninguna incidencia],"*")</f>
        <v>55</v>
      </c>
      <c r="J10" s="31">
        <f>COUNTIFS(Tabla7[Año],$C$6,Tabla7[Mes],J$8,Tabla7[Entrega conforme? Sin ninguna incidencia],"*")</f>
        <v>22</v>
      </c>
      <c r="K10" s="31">
        <f>COUNTIFS(Tabla7[Año],$C$6,Tabla7[Mes],K$8,Tabla7[Entrega conforme? Sin ninguna incidencia],"*")</f>
        <v>30</v>
      </c>
      <c r="L10" s="31">
        <f>COUNTIFS(Tabla7[Año],$C$6,Tabla7[Mes],L$8,Tabla7[Entrega conforme? Sin ninguna incidencia],"*")</f>
        <v>0</v>
      </c>
      <c r="M10" s="31">
        <f>COUNTIFS(Tabla7[Año],$C$6,Tabla7[Mes],M$8,Tabla7[Entrega conforme? Sin ninguna incidencia],"*")</f>
        <v>0</v>
      </c>
      <c r="N10" s="31">
        <f>COUNTIFS(Tabla7[Año],$C$6,Tabla7[Mes],N$8,Tabla7[Entrega conforme? Sin ninguna incidencia],"*")</f>
        <v>0</v>
      </c>
      <c r="O10" s="31">
        <f>COUNTIFS(Tabla7[Año],$C$6,Tabla7[Mes],O$8,Tabla7[Entrega conforme? Sin ninguna incidencia],"*")</f>
        <v>0</v>
      </c>
      <c r="P10" s="31">
        <f>COUNTIFS(Tabla7[Año],$C$6,Tabla7[Mes],P$8,Tabla7[Entrega conforme? Sin ninguna incidencia],"*")</f>
        <v>0</v>
      </c>
      <c r="Q10" s="42">
        <f>SUM(E10:P10)</f>
        <v>338</v>
      </c>
    </row>
    <row r="11" spans="2:17" x14ac:dyDescent="0.25">
      <c r="B11" s="49" t="s">
        <v>898</v>
      </c>
      <c r="C11" s="50"/>
      <c r="D11" s="51"/>
      <c r="E11" s="33">
        <f t="shared" ref="E11:Q11" si="0">IFERROR(E9/E10,0)</f>
        <v>0.80769230769230771</v>
      </c>
      <c r="F11" s="33">
        <f t="shared" si="0"/>
        <v>0.82</v>
      </c>
      <c r="G11" s="33">
        <f t="shared" si="0"/>
        <v>0.70454545454545459</v>
      </c>
      <c r="H11" s="33">
        <f t="shared" si="0"/>
        <v>0.71764705882352942</v>
      </c>
      <c r="I11" s="33">
        <f t="shared" si="0"/>
        <v>0.74545454545454548</v>
      </c>
      <c r="J11" s="33">
        <f t="shared" si="0"/>
        <v>0.59090909090909094</v>
      </c>
      <c r="K11" s="33">
        <f t="shared" si="0"/>
        <v>0.76666666666666672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0.74556213017751483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896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IFERROR(COUNTIFS(Tabla7[Año],$C$33,Tabla7[Mes],D$35,Tabla7[Entrega conforme? Sin ninguna incidencia],"SI",Tabla7[Categoría],$B36)/COUNTIFS(Tabla7[Año],$C$33,Tabla7[Mes],D$35,Tabla7[Entrega conforme? Sin ninguna incidencia],"*",Tabla7[Categoría],$B36),"")</f>
        <v/>
      </c>
      <c r="E36" s="40" t="str">
        <f>IFERROR(COUNTIFS(Tabla7[Año],$C$33,Tabla7[Mes],E$35,Tabla7[Entrega conforme? Sin ninguna incidencia],"SI",Tabla7[Categoría],$B36)/COUNTIFS(Tabla7[Año],$C$33,Tabla7[Mes],E$35,Tabla7[Entrega conforme? Sin ninguna incidencia],"*",Tabla7[Categoría],$B36),"")</f>
        <v/>
      </c>
      <c r="F36" s="40">
        <f>IFERROR(COUNTIFS(Tabla7[Año],$C$33,Tabla7[Mes],F$35,Tabla7[Entrega conforme? Sin ninguna incidencia],"SI",Tabla7[Categoría],$B36)/COUNTIFS(Tabla7[Año],$C$33,Tabla7[Mes],F$35,Tabla7[Entrega conforme? Sin ninguna incidencia],"*",Tabla7[Categoría],$B36),"")</f>
        <v>0</v>
      </c>
      <c r="G36" s="40">
        <f>IFERROR(COUNTIFS(Tabla7[Año],$C$33,Tabla7[Mes],G$35,Tabla7[Entrega conforme? Sin ninguna incidencia],"SI",Tabla7[Categoría],$B36)/COUNTIFS(Tabla7[Año],$C$33,Tabla7[Mes],G$35,Tabla7[Entrega conforme? Sin ninguna incidencia],"*",Tabla7[Categoría],$B36),"")</f>
        <v>1</v>
      </c>
      <c r="H36" s="40">
        <f>IFERROR(COUNTIFS(Tabla7[Año],$C$33,Tabla7[Mes],H$35,Tabla7[Entrega conforme? Sin ninguna incidencia],"SI",Tabla7[Categoría],$B36)/COUNTIFS(Tabla7[Año],$C$33,Tabla7[Mes],H$35,Tabla7[Entrega conforme? Sin ninguna incidencia],"*",Tabla7[Categoría],$B36),"")</f>
        <v>1</v>
      </c>
      <c r="I36" s="40" t="str">
        <f>IFERROR(COUNTIFS(Tabla7[Año],$C$33,Tabla7[Mes],I$35,Tabla7[Entrega conforme? Sin ninguna incidencia],"SI",Tabla7[Categoría],$B36)/COUNTIFS(Tabla7[Año],$C$33,Tabla7[Mes],I$35,Tabla7[Entrega conforme? Sin ninguna incidencia],"*",Tabla7[Categoría],$B36),"")</f>
        <v/>
      </c>
      <c r="J36" s="40" t="str">
        <f>IFERROR(COUNTIFS(Tabla7[Año],$C$33,Tabla7[Mes],J$35,Tabla7[Entrega conforme? Sin ninguna incidencia],"SI",Tabla7[Categoría],$B36)/COUNTIFS(Tabla7[Año],$C$33,Tabla7[Mes],J$35,Tabla7[Entrega conforme? Sin ninguna incidencia],"*",Tabla7[Categoría],$B36),"")</f>
        <v/>
      </c>
      <c r="K36" s="40" t="str">
        <f>IFERROR(COUNTIFS(Tabla7[Año],$C$33,Tabla7[Mes],K$35,Tabla7[Entrega conforme? Sin ninguna incidencia],"SI",Tabla7[Categoría],$B36)/COUNTIFS(Tabla7[Año],$C$33,Tabla7[Mes],K$35,Tabla7[Entrega conforme? Sin ninguna incidencia],"*",Tabla7[Categoría],$B36),"")</f>
        <v/>
      </c>
      <c r="L36" s="40" t="str">
        <f>IFERROR(COUNTIFS(Tabla7[Año],$C$33,Tabla7[Mes],L$35,Tabla7[Entrega conforme? Sin ninguna incidencia],"SI",Tabla7[Categoría],$B36)/COUNTIFS(Tabla7[Año],$C$33,Tabla7[Mes],L$35,Tabla7[Entrega conforme? Sin ninguna incidencia],"*",Tabla7[Categoría],$B36),"")</f>
        <v/>
      </c>
      <c r="M36" s="40" t="str">
        <f>IFERROR(COUNTIFS(Tabla7[Año],$C$33,Tabla7[Mes],M$35,Tabla7[Entrega conforme? Sin ninguna incidencia],"SI",Tabla7[Categoría],$B36)/COUNTIFS(Tabla7[Año],$C$33,Tabla7[Mes],M$35,Tabla7[Entrega conforme? Sin ninguna incidencia],"*",Tabla7[Categoría],$B36),"")</f>
        <v/>
      </c>
      <c r="N36" s="40" t="str">
        <f>IFERROR(COUNTIFS(Tabla7[Año],$C$33,Tabla7[Mes],N$35,Tabla7[Entrega conforme? Sin ninguna incidencia],"SI",Tabla7[Categoría],$B36)/COUNTIFS(Tabla7[Año],$C$33,Tabla7[Mes],N$35,Tabla7[Entrega conforme? Sin ninguna incidencia],"*",Tabla7[Categoría],$B36),"")</f>
        <v/>
      </c>
      <c r="O36" s="40" t="str">
        <f>IFERROR(COUNTIFS(Tabla7[Año],$C$33,Tabla7[Mes],O$35,Tabla7[Entrega conforme? Sin ninguna incidencia],"SI",Tabla7[Categoría],$B36)/COUNTIFS(Tabla7[Año],$C$33,Tabla7[Mes],O$35,Tabla7[Entrega conforme? Sin ninguna incidencia],"*",Tabla7[Categoría],$B36),"")</f>
        <v/>
      </c>
      <c r="P36" s="43">
        <f>IFERROR(COUNTIFS(Tabla7[Año],$C$33,Tabla7[Mes],"*",Tabla7[Entrega conforme? Sin ninguna incidencia],"SI",Tabla7[Categoría],$B36)/COUNTIFS(Tabla7[Año],$C$33,Tabla7[Mes],"*",Tabla7[Entrega conforme? Sin ninguna incidencia],"*",Tabla7[Categoría],$B36),"")</f>
        <v>0.66666666666666663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IFERROR(COUNTIFS(Tabla7[Año],$C$33,Tabla7[Mes],D$35,Tabla7[Entrega conforme? Sin ninguna incidencia],"SI",Tabla7[Categoría],$B37)/COUNTIFS(Tabla7[Año],$C$33,Tabla7[Mes],D$35,Tabla7[Entrega conforme? Sin ninguna incidencia],"*",Tabla7[Categoría],$B37),"")</f>
        <v/>
      </c>
      <c r="E37" s="40">
        <f>IFERROR(COUNTIFS(Tabla7[Año],$C$33,Tabla7[Mes],E$35,Tabla7[Entrega conforme? Sin ninguna incidencia],"SI",Tabla7[Categoría],$B37)/COUNTIFS(Tabla7[Año],$C$33,Tabla7[Mes],E$35,Tabla7[Entrega conforme? Sin ninguna incidencia],"*",Tabla7[Categoría],$B37),"")</f>
        <v>1</v>
      </c>
      <c r="F37" s="40" t="str">
        <f>IFERROR(COUNTIFS(Tabla7[Año],$C$33,Tabla7[Mes],F$35,Tabla7[Entrega conforme? Sin ninguna incidencia],"SI",Tabla7[Categoría],$B37)/COUNTIFS(Tabla7[Año],$C$33,Tabla7[Mes],F$35,Tabla7[Entrega conforme? Sin ninguna incidencia],"*",Tabla7[Categoría],$B37),"")</f>
        <v/>
      </c>
      <c r="G37" s="40" t="str">
        <f>IFERROR(COUNTIFS(Tabla7[Año],$C$33,Tabla7[Mes],G$35,Tabla7[Entrega conforme? Sin ninguna incidencia],"SI",Tabla7[Categoría],$B37)/COUNTIFS(Tabla7[Año],$C$33,Tabla7[Mes],G$35,Tabla7[Entrega conforme? Sin ninguna incidencia],"*",Tabla7[Categoría],$B37),"")</f>
        <v/>
      </c>
      <c r="H37" s="40" t="str">
        <f>IFERROR(COUNTIFS(Tabla7[Año],$C$33,Tabla7[Mes],H$35,Tabla7[Entrega conforme? Sin ninguna incidencia],"SI",Tabla7[Categoría],$B37)/COUNTIFS(Tabla7[Año],$C$33,Tabla7[Mes],H$35,Tabla7[Entrega conforme? Sin ninguna incidencia],"*",Tabla7[Categoría],$B37),"")</f>
        <v/>
      </c>
      <c r="I37" s="40" t="str">
        <f>IFERROR(COUNTIFS(Tabla7[Año],$C$33,Tabla7[Mes],I$35,Tabla7[Entrega conforme? Sin ninguna incidencia],"SI",Tabla7[Categoría],$B37)/COUNTIFS(Tabla7[Año],$C$33,Tabla7[Mes],I$35,Tabla7[Entrega conforme? Sin ninguna incidencia],"*",Tabla7[Categoría],$B37),"")</f>
        <v/>
      </c>
      <c r="J37" s="40" t="str">
        <f>IFERROR(COUNTIFS(Tabla7[Año],$C$33,Tabla7[Mes],J$35,Tabla7[Entrega conforme? Sin ninguna incidencia],"SI",Tabla7[Categoría],$B37)/COUNTIFS(Tabla7[Año],$C$33,Tabla7[Mes],J$35,Tabla7[Entrega conforme? Sin ninguna incidencia],"*",Tabla7[Categoría],$B37),"")</f>
        <v/>
      </c>
      <c r="K37" s="40" t="str">
        <f>IFERROR(COUNTIFS(Tabla7[Año],$C$33,Tabla7[Mes],K$35,Tabla7[Entrega conforme? Sin ninguna incidencia],"SI",Tabla7[Categoría],$B37)/COUNTIFS(Tabla7[Año],$C$33,Tabla7[Mes],K$35,Tabla7[Entrega conforme? Sin ninguna incidencia],"*",Tabla7[Categoría],$B37),"")</f>
        <v/>
      </c>
      <c r="L37" s="40" t="str">
        <f>IFERROR(COUNTIFS(Tabla7[Año],$C$33,Tabla7[Mes],L$35,Tabla7[Entrega conforme? Sin ninguna incidencia],"SI",Tabla7[Categoría],$B37)/COUNTIFS(Tabla7[Año],$C$33,Tabla7[Mes],L$35,Tabla7[Entrega conforme? Sin ninguna incidencia],"*",Tabla7[Categoría],$B37),"")</f>
        <v/>
      </c>
      <c r="M37" s="40" t="str">
        <f>IFERROR(COUNTIFS(Tabla7[Año],$C$33,Tabla7[Mes],M$35,Tabla7[Entrega conforme? Sin ninguna incidencia],"SI",Tabla7[Categoría],$B37)/COUNTIFS(Tabla7[Año],$C$33,Tabla7[Mes],M$35,Tabla7[Entrega conforme? Sin ninguna incidencia],"*",Tabla7[Categoría],$B37),"")</f>
        <v/>
      </c>
      <c r="N37" s="40" t="str">
        <f>IFERROR(COUNTIFS(Tabla7[Año],$C$33,Tabla7[Mes],N$35,Tabla7[Entrega conforme? Sin ninguna incidencia],"SI",Tabla7[Categoría],$B37)/COUNTIFS(Tabla7[Año],$C$33,Tabla7[Mes],N$35,Tabla7[Entrega conforme? Sin ninguna incidencia],"*",Tabla7[Categoría],$B37),"")</f>
        <v/>
      </c>
      <c r="O37" s="40" t="str">
        <f>IFERROR(COUNTIFS(Tabla7[Año],$C$33,Tabla7[Mes],O$35,Tabla7[Entrega conforme? Sin ninguna incidencia],"SI",Tabla7[Categoría],$B37)/COUNTIFS(Tabla7[Año],$C$33,Tabla7[Mes],O$35,Tabla7[Entrega conforme? Sin ninguna incidencia],"*",Tabla7[Categoría],$B37),"")</f>
        <v/>
      </c>
      <c r="P37" s="43">
        <f>IFERROR(COUNTIFS(Tabla7[Año],$C$33,Tabla7[Mes],"*",Tabla7[Entrega conforme? Sin ninguna incidencia],"SI",Tabla7[Categoría],$B37)/COUNTIFS(Tabla7[Año],$C$33,Tabla7[Mes],"*",Tabla7[Entrega conforme? Sin ninguna incidencia],"*",Tabla7[Categoría],$B37),"")</f>
        <v>1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IFERROR(COUNTIFS(Tabla7[Año],$C$33,Tabla7[Mes],D$35,Tabla7[Entrega conforme? Sin ninguna incidencia],"SI",Tabla7[Categoría],$B38)/COUNTIFS(Tabla7[Año],$C$33,Tabla7[Mes],D$35,Tabla7[Entrega conforme? Sin ninguna incidencia],"*",Tabla7[Categoría],$B38),"")</f>
        <v>1</v>
      </c>
      <c r="E38" s="40">
        <f>IFERROR(COUNTIFS(Tabla7[Año],$C$33,Tabla7[Mes],E$35,Tabla7[Entrega conforme? Sin ninguna incidencia],"SI",Tabla7[Categoría],$B38)/COUNTIFS(Tabla7[Año],$C$33,Tabla7[Mes],E$35,Tabla7[Entrega conforme? Sin ninguna incidencia],"*",Tabla7[Categoría],$B38),"")</f>
        <v>1</v>
      </c>
      <c r="F38" s="40">
        <f>IFERROR(COUNTIFS(Tabla7[Año],$C$33,Tabla7[Mes],F$35,Tabla7[Entrega conforme? Sin ninguna incidencia],"SI",Tabla7[Categoría],$B38)/COUNTIFS(Tabla7[Año],$C$33,Tabla7[Mes],F$35,Tabla7[Entrega conforme? Sin ninguna incidencia],"*",Tabla7[Categoría],$B38),"")</f>
        <v>0.5</v>
      </c>
      <c r="G38" s="40" t="str">
        <f>IFERROR(COUNTIFS(Tabla7[Año],$C$33,Tabla7[Mes],G$35,Tabla7[Entrega conforme? Sin ninguna incidencia],"SI",Tabla7[Categoría],$B38)/COUNTIFS(Tabla7[Año],$C$33,Tabla7[Mes],G$35,Tabla7[Entrega conforme? Sin ninguna incidencia],"*",Tabla7[Categoría],$B38),"")</f>
        <v/>
      </c>
      <c r="H38" s="40">
        <f>IFERROR(COUNTIFS(Tabla7[Año],$C$33,Tabla7[Mes],H$35,Tabla7[Entrega conforme? Sin ninguna incidencia],"SI",Tabla7[Categoría],$B38)/COUNTIFS(Tabla7[Año],$C$33,Tabla7[Mes],H$35,Tabla7[Entrega conforme? Sin ninguna incidencia],"*",Tabla7[Categoría],$B38),"")</f>
        <v>0.5</v>
      </c>
      <c r="I38" s="40" t="str">
        <f>IFERROR(COUNTIFS(Tabla7[Año],$C$33,Tabla7[Mes],I$35,Tabla7[Entrega conforme? Sin ninguna incidencia],"SI",Tabla7[Categoría],$B38)/COUNTIFS(Tabla7[Año],$C$33,Tabla7[Mes],I$35,Tabla7[Entrega conforme? Sin ninguna incidencia],"*",Tabla7[Categoría],$B38),"")</f>
        <v/>
      </c>
      <c r="J38" s="40" t="str">
        <f>IFERROR(COUNTIFS(Tabla7[Año],$C$33,Tabla7[Mes],J$35,Tabla7[Entrega conforme? Sin ninguna incidencia],"SI",Tabla7[Categoría],$B38)/COUNTIFS(Tabla7[Año],$C$33,Tabla7[Mes],J$35,Tabla7[Entrega conforme? Sin ninguna incidencia],"*",Tabla7[Categoría],$B38),"")</f>
        <v/>
      </c>
      <c r="K38" s="40" t="str">
        <f>IFERROR(COUNTIFS(Tabla7[Año],$C$33,Tabla7[Mes],K$35,Tabla7[Entrega conforme? Sin ninguna incidencia],"SI",Tabla7[Categoría],$B38)/COUNTIFS(Tabla7[Año],$C$33,Tabla7[Mes],K$35,Tabla7[Entrega conforme? Sin ninguna incidencia],"*",Tabla7[Categoría],$B38),"")</f>
        <v/>
      </c>
      <c r="L38" s="40" t="str">
        <f>IFERROR(COUNTIFS(Tabla7[Año],$C$33,Tabla7[Mes],L$35,Tabla7[Entrega conforme? Sin ninguna incidencia],"SI",Tabla7[Categoría],$B38)/COUNTIFS(Tabla7[Año],$C$33,Tabla7[Mes],L$35,Tabla7[Entrega conforme? Sin ninguna incidencia],"*",Tabla7[Categoría],$B38),"")</f>
        <v/>
      </c>
      <c r="M38" s="40" t="str">
        <f>IFERROR(COUNTIFS(Tabla7[Año],$C$33,Tabla7[Mes],M$35,Tabla7[Entrega conforme? Sin ninguna incidencia],"SI",Tabla7[Categoría],$B38)/COUNTIFS(Tabla7[Año],$C$33,Tabla7[Mes],M$35,Tabla7[Entrega conforme? Sin ninguna incidencia],"*",Tabla7[Categoría],$B38),"")</f>
        <v/>
      </c>
      <c r="N38" s="40" t="str">
        <f>IFERROR(COUNTIFS(Tabla7[Año],$C$33,Tabla7[Mes],N$35,Tabla7[Entrega conforme? Sin ninguna incidencia],"SI",Tabla7[Categoría],$B38)/COUNTIFS(Tabla7[Año],$C$33,Tabla7[Mes],N$35,Tabla7[Entrega conforme? Sin ninguna incidencia],"*",Tabla7[Categoría],$B38),"")</f>
        <v/>
      </c>
      <c r="O38" s="40" t="str">
        <f>IFERROR(COUNTIFS(Tabla7[Año],$C$33,Tabla7[Mes],O$35,Tabla7[Entrega conforme? Sin ninguna incidencia],"SI",Tabla7[Categoría],$B38)/COUNTIFS(Tabla7[Año],$C$33,Tabla7[Mes],O$35,Tabla7[Entrega conforme? Sin ninguna incidencia],"*",Tabla7[Categoría],$B38),"")</f>
        <v/>
      </c>
      <c r="P38" s="43">
        <f>IFERROR(COUNTIFS(Tabla7[Año],$C$33,Tabla7[Mes],"*",Tabla7[Entrega conforme? Sin ninguna incidencia],"SI",Tabla7[Categoría],$B38)/COUNTIFS(Tabla7[Año],$C$33,Tabla7[Mes],"*",Tabla7[Entrega conforme? Sin ninguna incidencia],"*",Tabla7[Categoría],$B38),"")</f>
        <v>0.77777777777777779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IFERROR(COUNTIFS(Tabla7[Año],$C$33,Tabla7[Mes],D$35,Tabla7[Entrega conforme? Sin ninguna incidencia],"SI",Tabla7[Categoría],$B39)/COUNTIFS(Tabla7[Año],$C$33,Tabla7[Mes],D$35,Tabla7[Entrega conforme? Sin ninguna incidencia],"*",Tabla7[Categoría],$B39),"")</f>
        <v>1</v>
      </c>
      <c r="E39" s="40">
        <f>IFERROR(COUNTIFS(Tabla7[Año],$C$33,Tabla7[Mes],E$35,Tabla7[Entrega conforme? Sin ninguna incidencia],"SI",Tabla7[Categoría],$B39)/COUNTIFS(Tabla7[Año],$C$33,Tabla7[Mes],E$35,Tabla7[Entrega conforme? Sin ninguna incidencia],"*",Tabla7[Categoría],$B39),"")</f>
        <v>1</v>
      </c>
      <c r="F39" s="40" t="str">
        <f>IFERROR(COUNTIFS(Tabla7[Año],$C$33,Tabla7[Mes],F$35,Tabla7[Entrega conforme? Sin ninguna incidencia],"SI",Tabla7[Categoría],$B39)/COUNTIFS(Tabla7[Año],$C$33,Tabla7[Mes],F$35,Tabla7[Entrega conforme? Sin ninguna incidencia],"*",Tabla7[Categoría],$B39),"")</f>
        <v/>
      </c>
      <c r="G39" s="40">
        <f>IFERROR(COUNTIFS(Tabla7[Año],$C$33,Tabla7[Mes],G$35,Tabla7[Entrega conforme? Sin ninguna incidencia],"SI",Tabla7[Categoría],$B39)/COUNTIFS(Tabla7[Año],$C$33,Tabla7[Mes],G$35,Tabla7[Entrega conforme? Sin ninguna incidencia],"*",Tabla7[Categoría],$B39),"")</f>
        <v>0</v>
      </c>
      <c r="H39" s="40">
        <f>IFERROR(COUNTIFS(Tabla7[Año],$C$33,Tabla7[Mes],H$35,Tabla7[Entrega conforme? Sin ninguna incidencia],"SI",Tabla7[Categoría],$B39)/COUNTIFS(Tabla7[Año],$C$33,Tabla7[Mes],H$35,Tabla7[Entrega conforme? Sin ninguna incidencia],"*",Tabla7[Categoría],$B39),"")</f>
        <v>0.66666666666666663</v>
      </c>
      <c r="I39" s="40" t="str">
        <f>IFERROR(COUNTIFS(Tabla7[Año],$C$33,Tabla7[Mes],I$35,Tabla7[Entrega conforme? Sin ninguna incidencia],"SI",Tabla7[Categoría],$B39)/COUNTIFS(Tabla7[Año],$C$33,Tabla7[Mes],I$35,Tabla7[Entrega conforme? Sin ninguna incidencia],"*",Tabla7[Categoría],$B39),"")</f>
        <v/>
      </c>
      <c r="J39" s="40" t="str">
        <f>IFERROR(COUNTIFS(Tabla7[Año],$C$33,Tabla7[Mes],J$35,Tabla7[Entrega conforme? Sin ninguna incidencia],"SI",Tabla7[Categoría],$B39)/COUNTIFS(Tabla7[Año],$C$33,Tabla7[Mes],J$35,Tabla7[Entrega conforme? Sin ninguna incidencia],"*",Tabla7[Categoría],$B39),"")</f>
        <v/>
      </c>
      <c r="K39" s="40" t="str">
        <f>IFERROR(COUNTIFS(Tabla7[Año],$C$33,Tabla7[Mes],K$35,Tabla7[Entrega conforme? Sin ninguna incidencia],"SI",Tabla7[Categoría],$B39)/COUNTIFS(Tabla7[Año],$C$33,Tabla7[Mes],K$35,Tabla7[Entrega conforme? Sin ninguna incidencia],"*",Tabla7[Categoría],$B39),"")</f>
        <v/>
      </c>
      <c r="L39" s="40" t="str">
        <f>IFERROR(COUNTIFS(Tabla7[Año],$C$33,Tabla7[Mes],L$35,Tabla7[Entrega conforme? Sin ninguna incidencia],"SI",Tabla7[Categoría],$B39)/COUNTIFS(Tabla7[Año],$C$33,Tabla7[Mes],L$35,Tabla7[Entrega conforme? Sin ninguna incidencia],"*",Tabla7[Categoría],$B39),"")</f>
        <v/>
      </c>
      <c r="M39" s="40" t="str">
        <f>IFERROR(COUNTIFS(Tabla7[Año],$C$33,Tabla7[Mes],M$35,Tabla7[Entrega conforme? Sin ninguna incidencia],"SI",Tabla7[Categoría],$B39)/COUNTIFS(Tabla7[Año],$C$33,Tabla7[Mes],M$35,Tabla7[Entrega conforme? Sin ninguna incidencia],"*",Tabla7[Categoría],$B39),"")</f>
        <v/>
      </c>
      <c r="N39" s="40" t="str">
        <f>IFERROR(COUNTIFS(Tabla7[Año],$C$33,Tabla7[Mes],N$35,Tabla7[Entrega conforme? Sin ninguna incidencia],"SI",Tabla7[Categoría],$B39)/COUNTIFS(Tabla7[Año],$C$33,Tabla7[Mes],N$35,Tabla7[Entrega conforme? Sin ninguna incidencia],"*",Tabla7[Categoría],$B39),"")</f>
        <v/>
      </c>
      <c r="O39" s="40" t="str">
        <f>IFERROR(COUNTIFS(Tabla7[Año],$C$33,Tabla7[Mes],O$35,Tabla7[Entrega conforme? Sin ninguna incidencia],"SI",Tabla7[Categoría],$B39)/COUNTIFS(Tabla7[Año],$C$33,Tabla7[Mes],O$35,Tabla7[Entrega conforme? Sin ninguna incidencia],"*",Tabla7[Categoría],$B39),"")</f>
        <v/>
      </c>
      <c r="P39" s="43">
        <f>IFERROR(COUNTIFS(Tabla7[Año],$C$33,Tabla7[Mes],"*",Tabla7[Entrega conforme? Sin ninguna incidencia],"SI",Tabla7[Categoría],$B39)/COUNTIFS(Tabla7[Año],$C$33,Tabla7[Mes],"*",Tabla7[Entrega conforme? Sin ninguna incidencia],"*",Tabla7[Categoría],$B39),"")</f>
        <v>0.6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IFERROR(COUNTIFS(Tabla7[Año],$C$33,Tabla7[Mes],D$35,Tabla7[Entrega conforme? Sin ninguna incidencia],"SI",Tabla7[Categoría],$B40)/COUNTIFS(Tabla7[Año],$C$33,Tabla7[Mes],D$35,Tabla7[Entrega conforme? Sin ninguna incidencia],"*",Tabla7[Categoría],$B40),"")</f>
        <v>0.75</v>
      </c>
      <c r="E40" s="40">
        <f>IFERROR(COUNTIFS(Tabla7[Año],$C$33,Tabla7[Mes],E$35,Tabla7[Entrega conforme? Sin ninguna incidencia],"SI",Tabla7[Categoría],$B40)/COUNTIFS(Tabla7[Año],$C$33,Tabla7[Mes],E$35,Tabla7[Entrega conforme? Sin ninguna incidencia],"*",Tabla7[Categoría],$B40),"")</f>
        <v>0.90909090909090906</v>
      </c>
      <c r="F40" s="40">
        <f>IFERROR(COUNTIFS(Tabla7[Año],$C$33,Tabla7[Mes],F$35,Tabla7[Entrega conforme? Sin ninguna incidencia],"SI",Tabla7[Categoría],$B40)/COUNTIFS(Tabla7[Año],$C$33,Tabla7[Mes],F$35,Tabla7[Entrega conforme? Sin ninguna incidencia],"*",Tabla7[Categoría],$B40),"")</f>
        <v>0.7</v>
      </c>
      <c r="G40" s="40">
        <f>IFERROR(COUNTIFS(Tabla7[Año],$C$33,Tabla7[Mes],G$35,Tabla7[Entrega conforme? Sin ninguna incidencia],"SI",Tabla7[Categoría],$B40)/COUNTIFS(Tabla7[Año],$C$33,Tabla7[Mes],G$35,Tabla7[Entrega conforme? Sin ninguna incidencia],"*",Tabla7[Categoría],$B40),"")</f>
        <v>0.72222222222222221</v>
      </c>
      <c r="H40" s="40">
        <f>IFERROR(COUNTIFS(Tabla7[Año],$C$33,Tabla7[Mes],H$35,Tabla7[Entrega conforme? Sin ninguna incidencia],"SI",Tabla7[Categoría],$B40)/COUNTIFS(Tabla7[Año],$C$33,Tabla7[Mes],H$35,Tabla7[Entrega conforme? Sin ninguna incidencia],"*",Tabla7[Categoría],$B40),"")</f>
        <v>0.77777777777777779</v>
      </c>
      <c r="I40" s="40">
        <f>IFERROR(COUNTIFS(Tabla7[Año],$C$33,Tabla7[Mes],I$35,Tabla7[Entrega conforme? Sin ninguna incidencia],"SI",Tabla7[Categoría],$B40)/COUNTIFS(Tabla7[Año],$C$33,Tabla7[Mes],I$35,Tabla7[Entrega conforme? Sin ninguna incidencia],"*",Tabla7[Categoría],$B40),"")</f>
        <v>0.25</v>
      </c>
      <c r="J40" s="40">
        <f>IFERROR(COUNTIFS(Tabla7[Año],$C$33,Tabla7[Mes],J$35,Tabla7[Entrega conforme? Sin ninguna incidencia],"SI",Tabla7[Categoría],$B40)/COUNTIFS(Tabla7[Año],$C$33,Tabla7[Mes],J$35,Tabla7[Entrega conforme? Sin ninguna incidencia],"*",Tabla7[Categoría],$B40),"")</f>
        <v>1</v>
      </c>
      <c r="K40" s="40" t="str">
        <f>IFERROR(COUNTIFS(Tabla7[Año],$C$33,Tabla7[Mes],K$35,Tabla7[Entrega conforme? Sin ninguna incidencia],"SI",Tabla7[Categoría],$B40)/COUNTIFS(Tabla7[Año],$C$33,Tabla7[Mes],K$35,Tabla7[Entrega conforme? Sin ninguna incidencia],"*",Tabla7[Categoría],$B40),"")</f>
        <v/>
      </c>
      <c r="L40" s="40" t="str">
        <f>IFERROR(COUNTIFS(Tabla7[Año],$C$33,Tabla7[Mes],L$35,Tabla7[Entrega conforme? Sin ninguna incidencia],"SI",Tabla7[Categoría],$B40)/COUNTIFS(Tabla7[Año],$C$33,Tabla7[Mes],L$35,Tabla7[Entrega conforme? Sin ninguna incidencia],"*",Tabla7[Categoría],$B40),"")</f>
        <v/>
      </c>
      <c r="M40" s="40" t="str">
        <f>IFERROR(COUNTIFS(Tabla7[Año],$C$33,Tabla7[Mes],M$35,Tabla7[Entrega conforme? Sin ninguna incidencia],"SI",Tabla7[Categoría],$B40)/COUNTIFS(Tabla7[Año],$C$33,Tabla7[Mes],M$35,Tabla7[Entrega conforme? Sin ninguna incidencia],"*",Tabla7[Categoría],$B40),"")</f>
        <v/>
      </c>
      <c r="N40" s="40" t="str">
        <f>IFERROR(COUNTIFS(Tabla7[Año],$C$33,Tabla7[Mes],N$35,Tabla7[Entrega conforme? Sin ninguna incidencia],"SI",Tabla7[Categoría],$B40)/COUNTIFS(Tabla7[Año],$C$33,Tabla7[Mes],N$35,Tabla7[Entrega conforme? Sin ninguna incidencia],"*",Tabla7[Categoría],$B40),"")</f>
        <v/>
      </c>
      <c r="O40" s="40" t="str">
        <f>IFERROR(COUNTIFS(Tabla7[Año],$C$33,Tabla7[Mes],O$35,Tabla7[Entrega conforme? Sin ninguna incidencia],"SI",Tabla7[Categoría],$B40)/COUNTIFS(Tabla7[Año],$C$33,Tabla7[Mes],O$35,Tabla7[Entrega conforme? Sin ninguna incidencia],"*",Tabla7[Categoría],$B40),"")</f>
        <v/>
      </c>
      <c r="P40" s="43">
        <f>IFERROR(COUNTIFS(Tabla7[Año],$C$33,Tabla7[Mes],"*",Tabla7[Entrega conforme? Sin ninguna incidencia],"SI",Tabla7[Categoría],$B40)/COUNTIFS(Tabla7[Año],$C$33,Tabla7[Mes],"*",Tabla7[Entrega conforme? Sin ninguna incidencia],"*",Tabla7[Categoría],$B40),"")</f>
        <v>0.74603174603174605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IFERROR(COUNTIFS(Tabla7[Año],$C$33,Tabla7[Mes],D$35,Tabla7[Entrega conforme? Sin ninguna incidencia],"SI",Tabla7[Categoría],$B41)/COUNTIFS(Tabla7[Año],$C$33,Tabla7[Mes],D$35,Tabla7[Entrega conforme? Sin ninguna incidencia],"*",Tabla7[Categoría],$B41),"")</f>
        <v>1</v>
      </c>
      <c r="E41" s="40">
        <f>IFERROR(COUNTIFS(Tabla7[Año],$C$33,Tabla7[Mes],E$35,Tabla7[Entrega conforme? Sin ninguna incidencia],"SI",Tabla7[Categoría],$B41)/COUNTIFS(Tabla7[Año],$C$33,Tabla7[Mes],E$35,Tabla7[Entrega conforme? Sin ninguna incidencia],"*",Tabla7[Categoría],$B41),"")</f>
        <v>1</v>
      </c>
      <c r="F41" s="40" t="str">
        <f>IFERROR(COUNTIFS(Tabla7[Año],$C$33,Tabla7[Mes],F$35,Tabla7[Entrega conforme? Sin ninguna incidencia],"SI",Tabla7[Categoría],$B41)/COUNTIFS(Tabla7[Año],$C$33,Tabla7[Mes],F$35,Tabla7[Entrega conforme? Sin ninguna incidencia],"*",Tabla7[Categoría],$B41),"")</f>
        <v/>
      </c>
      <c r="G41" s="40">
        <f>IFERROR(COUNTIFS(Tabla7[Año],$C$33,Tabla7[Mes],G$35,Tabla7[Entrega conforme? Sin ninguna incidencia],"SI",Tabla7[Categoría],$B41)/COUNTIFS(Tabla7[Año],$C$33,Tabla7[Mes],G$35,Tabla7[Entrega conforme? Sin ninguna incidencia],"*",Tabla7[Categoría],$B41),"")</f>
        <v>0.8</v>
      </c>
      <c r="H41" s="40">
        <f>IFERROR(COUNTIFS(Tabla7[Año],$C$33,Tabla7[Mes],H$35,Tabla7[Entrega conforme? Sin ninguna incidencia],"SI",Tabla7[Categoría],$B41)/COUNTIFS(Tabla7[Año],$C$33,Tabla7[Mes],H$35,Tabla7[Entrega conforme? Sin ninguna incidencia],"*",Tabla7[Categoría],$B41),"")</f>
        <v>1</v>
      </c>
      <c r="I41" s="40">
        <f>IFERROR(COUNTIFS(Tabla7[Año],$C$33,Tabla7[Mes],I$35,Tabla7[Entrega conforme? Sin ninguna incidencia],"SI",Tabla7[Categoría],$B41)/COUNTIFS(Tabla7[Año],$C$33,Tabla7[Mes],I$35,Tabla7[Entrega conforme? Sin ninguna incidencia],"*",Tabla7[Categoría],$B41),"")</f>
        <v>1</v>
      </c>
      <c r="J41" s="40">
        <f>IFERROR(COUNTIFS(Tabla7[Año],$C$33,Tabla7[Mes],J$35,Tabla7[Entrega conforme? Sin ninguna incidencia],"SI",Tabla7[Categoría],$B41)/COUNTIFS(Tabla7[Año],$C$33,Tabla7[Mes],J$35,Tabla7[Entrega conforme? Sin ninguna incidencia],"*",Tabla7[Categoría],$B41),"")</f>
        <v>1</v>
      </c>
      <c r="K41" s="40" t="str">
        <f>IFERROR(COUNTIFS(Tabla7[Año],$C$33,Tabla7[Mes],K$35,Tabla7[Entrega conforme? Sin ninguna incidencia],"SI",Tabla7[Categoría],$B41)/COUNTIFS(Tabla7[Año],$C$33,Tabla7[Mes],K$35,Tabla7[Entrega conforme? Sin ninguna incidencia],"*",Tabla7[Categoría],$B41),"")</f>
        <v/>
      </c>
      <c r="L41" s="40" t="str">
        <f>IFERROR(COUNTIFS(Tabla7[Año],$C$33,Tabla7[Mes],L$35,Tabla7[Entrega conforme? Sin ninguna incidencia],"SI",Tabla7[Categoría],$B41)/COUNTIFS(Tabla7[Año],$C$33,Tabla7[Mes],L$35,Tabla7[Entrega conforme? Sin ninguna incidencia],"*",Tabla7[Categoría],$B41),"")</f>
        <v/>
      </c>
      <c r="M41" s="40" t="str">
        <f>IFERROR(COUNTIFS(Tabla7[Año],$C$33,Tabla7[Mes],M$35,Tabla7[Entrega conforme? Sin ninguna incidencia],"SI",Tabla7[Categoría],$B41)/COUNTIFS(Tabla7[Año],$C$33,Tabla7[Mes],M$35,Tabla7[Entrega conforme? Sin ninguna incidencia],"*",Tabla7[Categoría],$B41),"")</f>
        <v/>
      </c>
      <c r="N41" s="40" t="str">
        <f>IFERROR(COUNTIFS(Tabla7[Año],$C$33,Tabla7[Mes],N$35,Tabla7[Entrega conforme? Sin ninguna incidencia],"SI",Tabla7[Categoría],$B41)/COUNTIFS(Tabla7[Año],$C$33,Tabla7[Mes],N$35,Tabla7[Entrega conforme? Sin ninguna incidencia],"*",Tabla7[Categoría],$B41),"")</f>
        <v/>
      </c>
      <c r="O41" s="40" t="str">
        <f>IFERROR(COUNTIFS(Tabla7[Año],$C$33,Tabla7[Mes],O$35,Tabla7[Entrega conforme? Sin ninguna incidencia],"SI",Tabla7[Categoría],$B41)/COUNTIFS(Tabla7[Año],$C$33,Tabla7[Mes],O$35,Tabla7[Entrega conforme? Sin ninguna incidencia],"*",Tabla7[Categoría],$B41),"")</f>
        <v/>
      </c>
      <c r="P41" s="43">
        <f>IFERROR(COUNTIFS(Tabla7[Año],$C$33,Tabla7[Mes],"*",Tabla7[Entrega conforme? Sin ninguna incidencia],"SI",Tabla7[Categoría],$B41)/COUNTIFS(Tabla7[Año],$C$33,Tabla7[Mes],"*",Tabla7[Entrega conforme? Sin ninguna incidencia],"*",Tabla7[Categoría],$B41),"")</f>
        <v>0.94736842105263153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IFERROR(COUNTIFS(Tabla7[Año],$C$33,Tabla7[Mes],D$35,Tabla7[Entrega conforme? Sin ninguna incidencia],"SI",Tabla7[Categoría],$B42)/COUNTIFS(Tabla7[Año],$C$33,Tabla7[Mes],D$35,Tabla7[Entrega conforme? Sin ninguna incidencia],"*",Tabla7[Categoría],$B42),"")</f>
        <v>1</v>
      </c>
      <c r="E42" s="40">
        <f>IFERROR(COUNTIFS(Tabla7[Año],$C$33,Tabla7[Mes],E$35,Tabla7[Entrega conforme? Sin ninguna incidencia],"SI",Tabla7[Categoría],$B42)/COUNTIFS(Tabla7[Año],$C$33,Tabla7[Mes],E$35,Tabla7[Entrega conforme? Sin ninguna incidencia],"*",Tabla7[Categoría],$B42),"")</f>
        <v>1</v>
      </c>
      <c r="F42" s="40">
        <f>IFERROR(COUNTIFS(Tabla7[Año],$C$33,Tabla7[Mes],F$35,Tabla7[Entrega conforme? Sin ninguna incidencia],"SI",Tabla7[Categoría],$B42)/COUNTIFS(Tabla7[Año],$C$33,Tabla7[Mes],F$35,Tabla7[Entrega conforme? Sin ninguna incidencia],"*",Tabla7[Categoría],$B42),"")</f>
        <v>0.66666666666666663</v>
      </c>
      <c r="G42" s="40">
        <f>IFERROR(COUNTIFS(Tabla7[Año],$C$33,Tabla7[Mes],G$35,Tabla7[Entrega conforme? Sin ninguna incidencia],"SI",Tabla7[Categoría],$B42)/COUNTIFS(Tabla7[Año],$C$33,Tabla7[Mes],G$35,Tabla7[Entrega conforme? Sin ninguna incidencia],"*",Tabla7[Categoría],$B42),"")</f>
        <v>1</v>
      </c>
      <c r="H42" s="40">
        <f>IFERROR(COUNTIFS(Tabla7[Año],$C$33,Tabla7[Mes],H$35,Tabla7[Entrega conforme? Sin ninguna incidencia],"SI",Tabla7[Categoría],$B42)/COUNTIFS(Tabla7[Año],$C$33,Tabla7[Mes],H$35,Tabla7[Entrega conforme? Sin ninguna incidencia],"*",Tabla7[Categoría],$B42),"")</f>
        <v>1</v>
      </c>
      <c r="I42" s="40">
        <f>IFERROR(COUNTIFS(Tabla7[Año],$C$33,Tabla7[Mes],I$35,Tabla7[Entrega conforme? Sin ninguna incidencia],"SI",Tabla7[Categoría],$B42)/COUNTIFS(Tabla7[Año],$C$33,Tabla7[Mes],I$35,Tabla7[Entrega conforme? Sin ninguna incidencia],"*",Tabla7[Categoría],$B42),"")</f>
        <v>0.5</v>
      </c>
      <c r="J42" s="40">
        <f>IFERROR(COUNTIFS(Tabla7[Año],$C$33,Tabla7[Mes],J$35,Tabla7[Entrega conforme? Sin ninguna incidencia],"SI",Tabla7[Categoría],$B42)/COUNTIFS(Tabla7[Año],$C$33,Tabla7[Mes],J$35,Tabla7[Entrega conforme? Sin ninguna incidencia],"*",Tabla7[Categoría],$B42),"")</f>
        <v>0.66666666666666663</v>
      </c>
      <c r="K42" s="40" t="str">
        <f>IFERROR(COUNTIFS(Tabla7[Año],$C$33,Tabla7[Mes],K$35,Tabla7[Entrega conforme? Sin ninguna incidencia],"SI",Tabla7[Categoría],$B42)/COUNTIFS(Tabla7[Año],$C$33,Tabla7[Mes],K$35,Tabla7[Entrega conforme? Sin ninguna incidencia],"*",Tabla7[Categoría],$B42),"")</f>
        <v/>
      </c>
      <c r="L42" s="40" t="str">
        <f>IFERROR(COUNTIFS(Tabla7[Año],$C$33,Tabla7[Mes],L$35,Tabla7[Entrega conforme? Sin ninguna incidencia],"SI",Tabla7[Categoría],$B42)/COUNTIFS(Tabla7[Año],$C$33,Tabla7[Mes],L$35,Tabla7[Entrega conforme? Sin ninguna incidencia],"*",Tabla7[Categoría],$B42),"")</f>
        <v/>
      </c>
      <c r="M42" s="40" t="str">
        <f>IFERROR(COUNTIFS(Tabla7[Año],$C$33,Tabla7[Mes],M$35,Tabla7[Entrega conforme? Sin ninguna incidencia],"SI",Tabla7[Categoría],$B42)/COUNTIFS(Tabla7[Año],$C$33,Tabla7[Mes],M$35,Tabla7[Entrega conforme? Sin ninguna incidencia],"*",Tabla7[Categoría],$B42),"")</f>
        <v/>
      </c>
      <c r="N42" s="40" t="str">
        <f>IFERROR(COUNTIFS(Tabla7[Año],$C$33,Tabla7[Mes],N$35,Tabla7[Entrega conforme? Sin ninguna incidencia],"SI",Tabla7[Categoría],$B42)/COUNTIFS(Tabla7[Año],$C$33,Tabla7[Mes],N$35,Tabla7[Entrega conforme? Sin ninguna incidencia],"*",Tabla7[Categoría],$B42),"")</f>
        <v/>
      </c>
      <c r="O42" s="40" t="str">
        <f>IFERROR(COUNTIFS(Tabla7[Año],$C$33,Tabla7[Mes],O$35,Tabla7[Entrega conforme? Sin ninguna incidencia],"SI",Tabla7[Categoría],$B42)/COUNTIFS(Tabla7[Año],$C$33,Tabla7[Mes],O$35,Tabla7[Entrega conforme? Sin ninguna incidencia],"*",Tabla7[Categoría],$B42),"")</f>
        <v/>
      </c>
      <c r="P42" s="43">
        <f>IFERROR(COUNTIFS(Tabla7[Año],$C$33,Tabla7[Mes],"*",Tabla7[Entrega conforme? Sin ninguna incidencia],"SI",Tabla7[Categoría],$B42)/COUNTIFS(Tabla7[Año],$C$33,Tabla7[Mes],"*",Tabla7[Entrega conforme? Sin ninguna incidencia],"*",Tabla7[Categoría],$B42),"")</f>
        <v>0.8571428571428571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IFERROR(COUNTIFS(Tabla7[Año],$C$33,Tabla7[Mes],D$35,Tabla7[Entrega conforme? Sin ninguna incidencia],"SI",Tabla7[Categoría],$B43)/COUNTIFS(Tabla7[Año],$C$33,Tabla7[Mes],D$35,Tabla7[Entrega conforme? Sin ninguna incidencia],"*",Tabla7[Categoría],$B43),"")</f>
        <v>1</v>
      </c>
      <c r="E43" s="40" t="str">
        <f>IFERROR(COUNTIFS(Tabla7[Año],$C$33,Tabla7[Mes],E$35,Tabla7[Entrega conforme? Sin ninguna incidencia],"SI",Tabla7[Categoría],$B43)/COUNTIFS(Tabla7[Año],$C$33,Tabla7[Mes],E$35,Tabla7[Entrega conforme? Sin ninguna incidencia],"*",Tabla7[Categoría],$B43),"")</f>
        <v/>
      </c>
      <c r="F43" s="40">
        <f>IFERROR(COUNTIFS(Tabla7[Año],$C$33,Tabla7[Mes],F$35,Tabla7[Entrega conforme? Sin ninguna incidencia],"SI",Tabla7[Categoría],$B43)/COUNTIFS(Tabla7[Año],$C$33,Tabla7[Mes],F$35,Tabla7[Entrega conforme? Sin ninguna incidencia],"*",Tabla7[Categoría],$B43),"")</f>
        <v>1</v>
      </c>
      <c r="G43" s="40">
        <f>IFERROR(COUNTIFS(Tabla7[Año],$C$33,Tabla7[Mes],G$35,Tabla7[Entrega conforme? Sin ninguna incidencia],"SI",Tabla7[Categoría],$B43)/COUNTIFS(Tabla7[Año],$C$33,Tabla7[Mes],G$35,Tabla7[Entrega conforme? Sin ninguna incidencia],"*",Tabla7[Categoría],$B43),"")</f>
        <v>1</v>
      </c>
      <c r="H43" s="40">
        <f>IFERROR(COUNTIFS(Tabla7[Año],$C$33,Tabla7[Mes],H$35,Tabla7[Entrega conforme? Sin ninguna incidencia],"SI",Tabla7[Categoría],$B43)/COUNTIFS(Tabla7[Año],$C$33,Tabla7[Mes],H$35,Tabla7[Entrega conforme? Sin ninguna incidencia],"*",Tabla7[Categoría],$B43),"")</f>
        <v>0.4</v>
      </c>
      <c r="I43" s="40">
        <f>IFERROR(COUNTIFS(Tabla7[Año],$C$33,Tabla7[Mes],I$35,Tabla7[Entrega conforme? Sin ninguna incidencia],"SI",Tabla7[Categoría],$B43)/COUNTIFS(Tabla7[Año],$C$33,Tabla7[Mes],I$35,Tabla7[Entrega conforme? Sin ninguna incidencia],"*",Tabla7[Categoría],$B43),"")</f>
        <v>1</v>
      </c>
      <c r="J43" s="40">
        <f>IFERROR(COUNTIFS(Tabla7[Año],$C$33,Tabla7[Mes],J$35,Tabla7[Entrega conforme? Sin ninguna incidencia],"SI",Tabla7[Categoría],$B43)/COUNTIFS(Tabla7[Año],$C$33,Tabla7[Mes],J$35,Tabla7[Entrega conforme? Sin ninguna incidencia],"*",Tabla7[Categoría],$B43),"")</f>
        <v>1</v>
      </c>
      <c r="K43" s="40" t="str">
        <f>IFERROR(COUNTIFS(Tabla7[Año],$C$33,Tabla7[Mes],K$35,Tabla7[Entrega conforme? Sin ninguna incidencia],"SI",Tabla7[Categoría],$B43)/COUNTIFS(Tabla7[Año],$C$33,Tabla7[Mes],K$35,Tabla7[Entrega conforme? Sin ninguna incidencia],"*",Tabla7[Categoría],$B43),"")</f>
        <v/>
      </c>
      <c r="L43" s="40" t="str">
        <f>IFERROR(COUNTIFS(Tabla7[Año],$C$33,Tabla7[Mes],L$35,Tabla7[Entrega conforme? Sin ninguna incidencia],"SI",Tabla7[Categoría],$B43)/COUNTIFS(Tabla7[Año],$C$33,Tabla7[Mes],L$35,Tabla7[Entrega conforme? Sin ninguna incidencia],"*",Tabla7[Categoría],$B43),"")</f>
        <v/>
      </c>
      <c r="M43" s="40" t="str">
        <f>IFERROR(COUNTIFS(Tabla7[Año],$C$33,Tabla7[Mes],M$35,Tabla7[Entrega conforme? Sin ninguna incidencia],"SI",Tabla7[Categoría],$B43)/COUNTIFS(Tabla7[Año],$C$33,Tabla7[Mes],M$35,Tabla7[Entrega conforme? Sin ninguna incidencia],"*",Tabla7[Categoría],$B43),"")</f>
        <v/>
      </c>
      <c r="N43" s="40" t="str">
        <f>IFERROR(COUNTIFS(Tabla7[Año],$C$33,Tabla7[Mes],N$35,Tabla7[Entrega conforme? Sin ninguna incidencia],"SI",Tabla7[Categoría],$B43)/COUNTIFS(Tabla7[Año],$C$33,Tabla7[Mes],N$35,Tabla7[Entrega conforme? Sin ninguna incidencia],"*",Tabla7[Categoría],$B43),"")</f>
        <v/>
      </c>
      <c r="O43" s="40" t="str">
        <f>IFERROR(COUNTIFS(Tabla7[Año],$C$33,Tabla7[Mes],O$35,Tabla7[Entrega conforme? Sin ninguna incidencia],"SI",Tabla7[Categoría],$B43)/COUNTIFS(Tabla7[Año],$C$33,Tabla7[Mes],O$35,Tabla7[Entrega conforme? Sin ninguna incidencia],"*",Tabla7[Categoría],$B43),"")</f>
        <v/>
      </c>
      <c r="P43" s="43">
        <f>IFERROR(COUNTIFS(Tabla7[Año],$C$33,Tabla7[Mes],"*",Tabla7[Entrega conforme? Sin ninguna incidencia],"SI",Tabla7[Categoría],$B43)/COUNTIFS(Tabla7[Año],$C$33,Tabla7[Mes],"*",Tabla7[Entrega conforme? Sin ninguna incidencia],"*",Tabla7[Categoría],$B43),"")</f>
        <v>0.85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IFERROR(COUNTIFS(Tabla7[Año],$C$33,Tabla7[Mes],D$35,Tabla7[Entrega conforme? Sin ninguna incidencia],"SI",Tabla7[Categoría],$B44)/COUNTIFS(Tabla7[Año],$C$33,Tabla7[Mes],D$35,Tabla7[Entrega conforme? Sin ninguna incidencia],"*",Tabla7[Categoría],$B44),"")</f>
        <v>0.6</v>
      </c>
      <c r="E44" s="40">
        <f>IFERROR(COUNTIFS(Tabla7[Año],$C$33,Tabla7[Mes],E$35,Tabla7[Entrega conforme? Sin ninguna incidencia],"SI",Tabla7[Categoría],$B44)/COUNTIFS(Tabla7[Año],$C$33,Tabla7[Mes],E$35,Tabla7[Entrega conforme? Sin ninguna incidencia],"*",Tabla7[Categoría],$B44),"")</f>
        <v>0.5</v>
      </c>
      <c r="F44" s="40">
        <f>IFERROR(COUNTIFS(Tabla7[Año],$C$33,Tabla7[Mes],F$35,Tabla7[Entrega conforme? Sin ninguna incidencia],"SI",Tabla7[Categoría],$B44)/COUNTIFS(Tabla7[Año],$C$33,Tabla7[Mes],F$35,Tabla7[Entrega conforme? Sin ninguna incidencia],"*",Tabla7[Categoría],$B44),"")</f>
        <v>0.7142857142857143</v>
      </c>
      <c r="G44" s="40">
        <f>IFERROR(COUNTIFS(Tabla7[Año],$C$33,Tabla7[Mes],G$35,Tabla7[Entrega conforme? Sin ninguna incidencia],"SI",Tabla7[Categoría],$B44)/COUNTIFS(Tabla7[Año],$C$33,Tabla7[Mes],G$35,Tabla7[Entrega conforme? Sin ninguna incidencia],"*",Tabla7[Categoría],$B44),"")</f>
        <v>0.58823529411764708</v>
      </c>
      <c r="H44" s="40">
        <f>IFERROR(COUNTIFS(Tabla7[Año],$C$33,Tabla7[Mes],H$35,Tabla7[Entrega conforme? Sin ninguna incidencia],"SI",Tabla7[Categoría],$B44)/COUNTIFS(Tabla7[Año],$C$33,Tabla7[Mes],H$35,Tabla7[Entrega conforme? Sin ninguna incidencia],"*",Tabla7[Categoría],$B44),"")</f>
        <v>0.75</v>
      </c>
      <c r="I44" s="40">
        <f>IFERROR(COUNTIFS(Tabla7[Año],$C$33,Tabla7[Mes],I$35,Tabla7[Entrega conforme? Sin ninguna incidencia],"SI",Tabla7[Categoría],$B44)/COUNTIFS(Tabla7[Año],$C$33,Tabla7[Mes],I$35,Tabla7[Entrega conforme? Sin ninguna incidencia],"*",Tabla7[Categoría],$B44),"")</f>
        <v>0.5714285714285714</v>
      </c>
      <c r="J44" s="40">
        <f>IFERROR(COUNTIFS(Tabla7[Año],$C$33,Tabla7[Mes],J$35,Tabla7[Entrega conforme? Sin ninguna incidencia],"SI",Tabla7[Categoría],$B44)/COUNTIFS(Tabla7[Año],$C$33,Tabla7[Mes],J$35,Tabla7[Entrega conforme? Sin ninguna incidencia],"*",Tabla7[Categoría],$B44),"")</f>
        <v>0.5714285714285714</v>
      </c>
      <c r="K44" s="40" t="str">
        <f>IFERROR(COUNTIFS(Tabla7[Año],$C$33,Tabla7[Mes],K$35,Tabla7[Entrega conforme? Sin ninguna incidencia],"SI",Tabla7[Categoría],$B44)/COUNTIFS(Tabla7[Año],$C$33,Tabla7[Mes],K$35,Tabla7[Entrega conforme? Sin ninguna incidencia],"*",Tabla7[Categoría],$B44),"")</f>
        <v/>
      </c>
      <c r="L44" s="40" t="str">
        <f>IFERROR(COUNTIFS(Tabla7[Año],$C$33,Tabla7[Mes],L$35,Tabla7[Entrega conforme? Sin ninguna incidencia],"SI",Tabla7[Categoría],$B44)/COUNTIFS(Tabla7[Año],$C$33,Tabla7[Mes],L$35,Tabla7[Entrega conforme? Sin ninguna incidencia],"*",Tabla7[Categoría],$B44),"")</f>
        <v/>
      </c>
      <c r="M44" s="40" t="str">
        <f>IFERROR(COUNTIFS(Tabla7[Año],$C$33,Tabla7[Mes],M$35,Tabla7[Entrega conforme? Sin ninguna incidencia],"SI",Tabla7[Categoría],$B44)/COUNTIFS(Tabla7[Año],$C$33,Tabla7[Mes],M$35,Tabla7[Entrega conforme? Sin ninguna incidencia],"*",Tabla7[Categoría],$B44),"")</f>
        <v/>
      </c>
      <c r="N44" s="40" t="str">
        <f>IFERROR(COUNTIFS(Tabla7[Año],$C$33,Tabla7[Mes],N$35,Tabla7[Entrega conforme? Sin ninguna incidencia],"SI",Tabla7[Categoría],$B44)/COUNTIFS(Tabla7[Año],$C$33,Tabla7[Mes],N$35,Tabla7[Entrega conforme? Sin ninguna incidencia],"*",Tabla7[Categoría],$B44),"")</f>
        <v/>
      </c>
      <c r="O44" s="40" t="str">
        <f>IFERROR(COUNTIFS(Tabla7[Año],$C$33,Tabla7[Mes],O$35,Tabla7[Entrega conforme? Sin ninguna incidencia],"SI",Tabla7[Categoría],$B44)/COUNTIFS(Tabla7[Año],$C$33,Tabla7[Mes],O$35,Tabla7[Entrega conforme? Sin ninguna incidencia],"*",Tabla7[Categoría],$B44),"")</f>
        <v/>
      </c>
      <c r="P44" s="43">
        <f>IFERROR(COUNTIFS(Tabla7[Año],$C$33,Tabla7[Mes],"*",Tabla7[Entrega conforme? Sin ninguna incidencia],"SI",Tabla7[Categoría],$B44)/COUNTIFS(Tabla7[Año],$C$33,Tabla7[Mes],"*",Tabla7[Entrega conforme? Sin ninguna incidencia],"*",Tabla7[Categoría],$B44),"")</f>
        <v>0.61111111111111116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IFERROR(COUNTIFS(Tabla7[Año],$C$33,Tabla7[Mes],D$35,Tabla7[Entrega conforme? Sin ninguna incidencia],"SI",Tabla7[Categoría],$B45)/COUNTIFS(Tabla7[Año],$C$33,Tabla7[Mes],D$35,Tabla7[Entrega conforme? Sin ninguna incidencia],"*",Tabla7[Categoría],$B45),"")</f>
        <v>0.83333333333333337</v>
      </c>
      <c r="E45" s="40">
        <f>IFERROR(COUNTIFS(Tabla7[Año],$C$33,Tabla7[Mes],E$35,Tabla7[Entrega conforme? Sin ninguna incidencia],"SI",Tabla7[Categoría],$B45)/COUNTIFS(Tabla7[Año],$C$33,Tabla7[Mes],E$35,Tabla7[Entrega conforme? Sin ninguna incidencia],"*",Tabla7[Categoría],$B45),"")</f>
        <v>1</v>
      </c>
      <c r="F45" s="40">
        <f>IFERROR(COUNTIFS(Tabla7[Año],$C$33,Tabla7[Mes],F$35,Tabla7[Entrega conforme? Sin ninguna incidencia],"SI",Tabla7[Categoría],$B45)/COUNTIFS(Tabla7[Año],$C$33,Tabla7[Mes],F$35,Tabla7[Entrega conforme? Sin ninguna incidencia],"*",Tabla7[Categoría],$B45),"")</f>
        <v>1</v>
      </c>
      <c r="G45" s="40">
        <f>IFERROR(COUNTIFS(Tabla7[Año],$C$33,Tabla7[Mes],G$35,Tabla7[Entrega conforme? Sin ninguna incidencia],"SI",Tabla7[Categoría],$B45)/COUNTIFS(Tabla7[Año],$C$33,Tabla7[Mes],G$35,Tabla7[Entrega conforme? Sin ninguna incidencia],"*",Tabla7[Categoría],$B45),"")</f>
        <v>0.66666666666666663</v>
      </c>
      <c r="H45" s="40">
        <f>IFERROR(COUNTIFS(Tabla7[Año],$C$33,Tabla7[Mes],H$35,Tabla7[Entrega conforme? Sin ninguna incidencia],"SI",Tabla7[Categoría],$B45)/COUNTIFS(Tabla7[Año],$C$33,Tabla7[Mes],H$35,Tabla7[Entrega conforme? Sin ninguna incidencia],"*",Tabla7[Categoría],$B45),"")</f>
        <v>0.66666666666666663</v>
      </c>
      <c r="I45" s="40" t="str">
        <f>IFERROR(COUNTIFS(Tabla7[Año],$C$33,Tabla7[Mes],I$35,Tabla7[Entrega conforme? Sin ninguna incidencia],"SI",Tabla7[Categoría],$B45)/COUNTIFS(Tabla7[Año],$C$33,Tabla7[Mes],I$35,Tabla7[Entrega conforme? Sin ninguna incidencia],"*",Tabla7[Categoría],$B45),"")</f>
        <v/>
      </c>
      <c r="J45" s="40" t="str">
        <f>IFERROR(COUNTIFS(Tabla7[Año],$C$33,Tabla7[Mes],J$35,Tabla7[Entrega conforme? Sin ninguna incidencia],"SI",Tabla7[Categoría],$B45)/COUNTIFS(Tabla7[Año],$C$33,Tabla7[Mes],J$35,Tabla7[Entrega conforme? Sin ninguna incidencia],"*",Tabla7[Categoría],$B45),"")</f>
        <v/>
      </c>
      <c r="K45" s="40" t="str">
        <f>IFERROR(COUNTIFS(Tabla7[Año],$C$33,Tabla7[Mes],K$35,Tabla7[Entrega conforme? Sin ninguna incidencia],"SI",Tabla7[Categoría],$B45)/COUNTIFS(Tabla7[Año],$C$33,Tabla7[Mes],K$35,Tabla7[Entrega conforme? Sin ninguna incidencia],"*",Tabla7[Categoría],$B45),"")</f>
        <v/>
      </c>
      <c r="L45" s="40" t="str">
        <f>IFERROR(COUNTIFS(Tabla7[Año],$C$33,Tabla7[Mes],L$35,Tabla7[Entrega conforme? Sin ninguna incidencia],"SI",Tabla7[Categoría],$B45)/COUNTIFS(Tabla7[Año],$C$33,Tabla7[Mes],L$35,Tabla7[Entrega conforme? Sin ninguna incidencia],"*",Tabla7[Categoría],$B45),"")</f>
        <v/>
      </c>
      <c r="M45" s="40" t="str">
        <f>IFERROR(COUNTIFS(Tabla7[Año],$C$33,Tabla7[Mes],M$35,Tabla7[Entrega conforme? Sin ninguna incidencia],"SI",Tabla7[Categoría],$B45)/COUNTIFS(Tabla7[Año],$C$33,Tabla7[Mes],M$35,Tabla7[Entrega conforme? Sin ninguna incidencia],"*",Tabla7[Categoría],$B45),"")</f>
        <v/>
      </c>
      <c r="N45" s="40" t="str">
        <f>IFERROR(COUNTIFS(Tabla7[Año],$C$33,Tabla7[Mes],N$35,Tabla7[Entrega conforme? Sin ninguna incidencia],"SI",Tabla7[Categoría],$B45)/COUNTIFS(Tabla7[Año],$C$33,Tabla7[Mes],N$35,Tabla7[Entrega conforme? Sin ninguna incidencia],"*",Tabla7[Categoría],$B45),"")</f>
        <v/>
      </c>
      <c r="O45" s="40" t="str">
        <f>IFERROR(COUNTIFS(Tabla7[Año],$C$33,Tabla7[Mes],O$35,Tabla7[Entrega conforme? Sin ninguna incidencia],"SI",Tabla7[Categoría],$B45)/COUNTIFS(Tabla7[Año],$C$33,Tabla7[Mes],O$35,Tabla7[Entrega conforme? Sin ninguna incidencia],"*",Tabla7[Categoría],$B45),"")</f>
        <v/>
      </c>
      <c r="P45" s="43">
        <f>IFERROR(COUNTIFS(Tabla7[Año],$C$33,Tabla7[Mes],"*",Tabla7[Entrega conforme? Sin ninguna incidencia],"SI",Tabla7[Categoría],$B45)/COUNTIFS(Tabla7[Año],$C$33,Tabla7[Mes],"*",Tabla7[Entrega conforme? Sin ninguna incidencia],"*",Tabla7[Categoría],$B45),"")</f>
        <v>0.83333333333333337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IFERROR(COUNTIFS(Tabla7[Año],$C$33,Tabla7[Mes],D$35,Tabla7[Entrega conforme? Sin ninguna incidencia],"SI",Tabla7[Categoría],$B46)/COUNTIFS(Tabla7[Año],$C$33,Tabla7[Mes],D$35,Tabla7[Entrega conforme? Sin ninguna incidencia],"*",Tabla7[Categoría],$B46),"")</f>
        <v>1</v>
      </c>
      <c r="E46" s="40">
        <f>IFERROR(COUNTIFS(Tabla7[Año],$C$33,Tabla7[Mes],E$35,Tabla7[Entrega conforme? Sin ninguna incidencia],"SI",Tabla7[Categoría],$B46)/COUNTIFS(Tabla7[Año],$C$33,Tabla7[Mes],E$35,Tabla7[Entrega conforme? Sin ninguna incidencia],"*",Tabla7[Categoría],$B46),"")</f>
        <v>0.75</v>
      </c>
      <c r="F46" s="40">
        <f>IFERROR(COUNTIFS(Tabla7[Año],$C$33,Tabla7[Mes],F$35,Tabla7[Entrega conforme? Sin ninguna incidencia],"SI",Tabla7[Categoría],$B46)/COUNTIFS(Tabla7[Año],$C$33,Tabla7[Mes],F$35,Tabla7[Entrega conforme? Sin ninguna incidencia],"*",Tabla7[Categoría],$B46),"")</f>
        <v>0.5</v>
      </c>
      <c r="G46" s="40">
        <f>IFERROR(COUNTIFS(Tabla7[Año],$C$33,Tabla7[Mes],G$35,Tabla7[Entrega conforme? Sin ninguna incidencia],"SI",Tabla7[Categoría],$B46)/COUNTIFS(Tabla7[Año],$C$33,Tabla7[Mes],G$35,Tabla7[Entrega conforme? Sin ninguna incidencia],"*",Tabla7[Categoría],$B46),"")</f>
        <v>0.6</v>
      </c>
      <c r="H46" s="40">
        <f>IFERROR(COUNTIFS(Tabla7[Año],$C$33,Tabla7[Mes],H$35,Tabla7[Entrega conforme? Sin ninguna incidencia],"SI",Tabla7[Categoría],$B46)/COUNTIFS(Tabla7[Año],$C$33,Tabla7[Mes],H$35,Tabla7[Entrega conforme? Sin ninguna incidencia],"*",Tabla7[Categoría],$B46),"")</f>
        <v>0.5</v>
      </c>
      <c r="I46" s="40">
        <f>IFERROR(COUNTIFS(Tabla7[Año],$C$33,Tabla7[Mes],I$35,Tabla7[Entrega conforme? Sin ninguna incidencia],"SI",Tabla7[Categoría],$B46)/COUNTIFS(Tabla7[Año],$C$33,Tabla7[Mes],I$35,Tabla7[Entrega conforme? Sin ninguna incidencia],"*",Tabla7[Categoría],$B46),"")</f>
        <v>0.5</v>
      </c>
      <c r="J46" s="40">
        <f>IFERROR(COUNTIFS(Tabla7[Año],$C$33,Tabla7[Mes],J$35,Tabla7[Entrega conforme? Sin ninguna incidencia],"SI",Tabla7[Categoría],$B46)/COUNTIFS(Tabla7[Año],$C$33,Tabla7[Mes],J$35,Tabla7[Entrega conforme? Sin ninguna incidencia],"*",Tabla7[Categoría],$B46),"")</f>
        <v>1</v>
      </c>
      <c r="K46" s="40" t="str">
        <f>IFERROR(COUNTIFS(Tabla7[Año],$C$33,Tabla7[Mes],K$35,Tabla7[Entrega conforme? Sin ninguna incidencia],"SI",Tabla7[Categoría],$B46)/COUNTIFS(Tabla7[Año],$C$33,Tabla7[Mes],K$35,Tabla7[Entrega conforme? Sin ninguna incidencia],"*",Tabla7[Categoría],$B46),"")</f>
        <v/>
      </c>
      <c r="L46" s="40" t="str">
        <f>IFERROR(COUNTIFS(Tabla7[Año],$C$33,Tabla7[Mes],L$35,Tabla7[Entrega conforme? Sin ninguna incidencia],"SI",Tabla7[Categoría],$B46)/COUNTIFS(Tabla7[Año],$C$33,Tabla7[Mes],L$35,Tabla7[Entrega conforme? Sin ninguna incidencia],"*",Tabla7[Categoría],$B46),"")</f>
        <v/>
      </c>
      <c r="M46" s="40" t="str">
        <f>IFERROR(COUNTIFS(Tabla7[Año],$C$33,Tabla7[Mes],M$35,Tabla7[Entrega conforme? Sin ninguna incidencia],"SI",Tabla7[Categoría],$B46)/COUNTIFS(Tabla7[Año],$C$33,Tabla7[Mes],M$35,Tabla7[Entrega conforme? Sin ninguna incidencia],"*",Tabla7[Categoría],$B46),"")</f>
        <v/>
      </c>
      <c r="N46" s="40" t="str">
        <f>IFERROR(COUNTIFS(Tabla7[Año],$C$33,Tabla7[Mes],N$35,Tabla7[Entrega conforme? Sin ninguna incidencia],"SI",Tabla7[Categoría],$B46)/COUNTIFS(Tabla7[Año],$C$33,Tabla7[Mes],N$35,Tabla7[Entrega conforme? Sin ninguna incidencia],"*",Tabla7[Categoría],$B46),"")</f>
        <v/>
      </c>
      <c r="O46" s="40" t="str">
        <f>IFERROR(COUNTIFS(Tabla7[Año],$C$33,Tabla7[Mes],O$35,Tabla7[Entrega conforme? Sin ninguna incidencia],"SI",Tabla7[Categoría],$B46)/COUNTIFS(Tabla7[Año],$C$33,Tabla7[Mes],O$35,Tabla7[Entrega conforme? Sin ninguna incidencia],"*",Tabla7[Categoría],$B46),"")</f>
        <v/>
      </c>
      <c r="P46" s="43">
        <f>IFERROR(COUNTIFS(Tabla7[Año],$C$33,Tabla7[Mes],"*",Tabla7[Entrega conforme? Sin ninguna incidencia],"SI",Tabla7[Categoría],$B46)/COUNTIFS(Tabla7[Año],$C$33,Tabla7[Mes],"*",Tabla7[Entrega conforme? Sin ninguna incidencia],"*",Tabla7[Categoría],$B46),"")</f>
        <v>0.65217391304347827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IFERROR(COUNTIFS(Tabla7[Año],$C$33,Tabla7[Mes],D$35,Tabla7[Entrega conforme? Sin ninguna incidencia],"SI",Tabla7[Categoría],$B47)/COUNTIFS(Tabla7[Año],$C$33,Tabla7[Mes],D$35,Tabla7[Entrega conforme? Sin ninguna incidencia],"*",Tabla7[Categoría],$B47),"")</f>
        <v>0.8</v>
      </c>
      <c r="E47" s="40">
        <f>IFERROR(COUNTIFS(Tabla7[Año],$C$33,Tabla7[Mes],E$35,Tabla7[Entrega conforme? Sin ninguna incidencia],"SI",Tabla7[Categoría],$B47)/COUNTIFS(Tabla7[Año],$C$33,Tabla7[Mes],E$35,Tabla7[Entrega conforme? Sin ninguna incidencia],"*",Tabla7[Categoría],$B47),"")</f>
        <v>1</v>
      </c>
      <c r="F47" s="40">
        <f>IFERROR(COUNTIFS(Tabla7[Año],$C$33,Tabla7[Mes],F$35,Tabla7[Entrega conforme? Sin ninguna incidencia],"SI",Tabla7[Categoría],$B47)/COUNTIFS(Tabla7[Año],$C$33,Tabla7[Mes],F$35,Tabla7[Entrega conforme? Sin ninguna incidencia],"*",Tabla7[Categoría],$B47),"")</f>
        <v>1</v>
      </c>
      <c r="G47" s="40">
        <f>IFERROR(COUNTIFS(Tabla7[Año],$C$33,Tabla7[Mes],G$35,Tabla7[Entrega conforme? Sin ninguna incidencia],"SI",Tabla7[Categoría],$B47)/COUNTIFS(Tabla7[Año],$C$33,Tabla7[Mes],G$35,Tabla7[Entrega conforme? Sin ninguna incidencia],"*",Tabla7[Categoría],$B47),"")</f>
        <v>0.83333333333333337</v>
      </c>
      <c r="H47" s="40">
        <f>IFERROR(COUNTIFS(Tabla7[Año],$C$33,Tabla7[Mes],H$35,Tabla7[Entrega conforme? Sin ninguna incidencia],"SI",Tabla7[Categoría],$B47)/COUNTIFS(Tabla7[Año],$C$33,Tabla7[Mes],H$35,Tabla7[Entrega conforme? Sin ninguna incidencia],"*",Tabla7[Categoría],$B47),"")</f>
        <v>1</v>
      </c>
      <c r="I47" s="40" t="str">
        <f>IFERROR(COUNTIFS(Tabla7[Año],$C$33,Tabla7[Mes],I$35,Tabla7[Entrega conforme? Sin ninguna incidencia],"SI",Tabla7[Categoría],$B47)/COUNTIFS(Tabla7[Año],$C$33,Tabla7[Mes],I$35,Tabla7[Entrega conforme? Sin ninguna incidencia],"*",Tabla7[Categoría],$B47),"")</f>
        <v/>
      </c>
      <c r="J47" s="40">
        <f>IFERROR(COUNTIFS(Tabla7[Año],$C$33,Tabla7[Mes],J$35,Tabla7[Entrega conforme? Sin ninguna incidencia],"SI",Tabla7[Categoría],$B47)/COUNTIFS(Tabla7[Año],$C$33,Tabla7[Mes],J$35,Tabla7[Entrega conforme? Sin ninguna incidencia],"*",Tabla7[Categoría],$B47),"")</f>
        <v>0.5</v>
      </c>
      <c r="K47" s="40" t="str">
        <f>IFERROR(COUNTIFS(Tabla7[Año],$C$33,Tabla7[Mes],K$35,Tabla7[Entrega conforme? Sin ninguna incidencia],"SI",Tabla7[Categoría],$B47)/COUNTIFS(Tabla7[Año],$C$33,Tabla7[Mes],K$35,Tabla7[Entrega conforme? Sin ninguna incidencia],"*",Tabla7[Categoría],$B47),"")</f>
        <v/>
      </c>
      <c r="L47" s="40" t="str">
        <f>IFERROR(COUNTIFS(Tabla7[Año],$C$33,Tabla7[Mes],L$35,Tabla7[Entrega conforme? Sin ninguna incidencia],"SI",Tabla7[Categoría],$B47)/COUNTIFS(Tabla7[Año],$C$33,Tabla7[Mes],L$35,Tabla7[Entrega conforme? Sin ninguna incidencia],"*",Tabla7[Categoría],$B47),"")</f>
        <v/>
      </c>
      <c r="M47" s="40" t="str">
        <f>IFERROR(COUNTIFS(Tabla7[Año],$C$33,Tabla7[Mes],M$35,Tabla7[Entrega conforme? Sin ninguna incidencia],"SI",Tabla7[Categoría],$B47)/COUNTIFS(Tabla7[Año],$C$33,Tabla7[Mes],M$35,Tabla7[Entrega conforme? Sin ninguna incidencia],"*",Tabla7[Categoría],$B47),"")</f>
        <v/>
      </c>
      <c r="N47" s="40" t="str">
        <f>IFERROR(COUNTIFS(Tabla7[Año],$C$33,Tabla7[Mes],N$35,Tabla7[Entrega conforme? Sin ninguna incidencia],"SI",Tabla7[Categoría],$B47)/COUNTIFS(Tabla7[Año],$C$33,Tabla7[Mes],N$35,Tabla7[Entrega conforme? Sin ninguna incidencia],"*",Tabla7[Categoría],$B47),"")</f>
        <v/>
      </c>
      <c r="O47" s="40" t="str">
        <f>IFERROR(COUNTIFS(Tabla7[Año],$C$33,Tabla7[Mes],O$35,Tabla7[Entrega conforme? Sin ninguna incidencia],"SI",Tabla7[Categoría],$B47)/COUNTIFS(Tabla7[Año],$C$33,Tabla7[Mes],O$35,Tabla7[Entrega conforme? Sin ninguna incidencia],"*",Tabla7[Categoría],$B47),"")</f>
        <v/>
      </c>
      <c r="P47" s="43">
        <f>IFERROR(COUNTIFS(Tabla7[Año],$C$33,Tabla7[Mes],"*",Tabla7[Entrega conforme? Sin ninguna incidencia],"SI",Tabla7[Categoría],$B47)/COUNTIFS(Tabla7[Año],$C$33,Tabla7[Mes],"*",Tabla7[Entrega conforme? Sin ninguna incidencia],"*",Tabla7[Categoría],$B47),"")</f>
        <v>0.85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IFERROR(COUNTIFS(Tabla7[Año],$C$33,Tabla7[Mes],D$35,Tabla7[Entrega conforme? Sin ninguna incidencia],"SI",Tabla7[Categoría],$B48)/COUNTIFS(Tabla7[Año],$C$33,Tabla7[Mes],D$35,Tabla7[Entrega conforme? Sin ninguna incidencia],"*",Tabla7[Categoría],$B48),"")</f>
        <v>1</v>
      </c>
      <c r="E48" s="40">
        <f>IFERROR(COUNTIFS(Tabla7[Año],$C$33,Tabla7[Mes],E$35,Tabla7[Entrega conforme? Sin ninguna incidencia],"SI",Tabla7[Categoría],$B48)/COUNTIFS(Tabla7[Año],$C$33,Tabla7[Mes],E$35,Tabla7[Entrega conforme? Sin ninguna incidencia],"*",Tabla7[Categoría],$B48),"")</f>
        <v>1</v>
      </c>
      <c r="F48" s="40">
        <f>IFERROR(COUNTIFS(Tabla7[Año],$C$33,Tabla7[Mes],F$35,Tabla7[Entrega conforme? Sin ninguna incidencia],"SI",Tabla7[Categoría],$B48)/COUNTIFS(Tabla7[Año],$C$33,Tabla7[Mes],F$35,Tabla7[Entrega conforme? Sin ninguna incidencia],"*",Tabla7[Categoría],$B48),"")</f>
        <v>0</v>
      </c>
      <c r="G48" s="40">
        <f>IFERROR(COUNTIFS(Tabla7[Año],$C$33,Tabla7[Mes],G$35,Tabla7[Entrega conforme? Sin ninguna incidencia],"SI",Tabla7[Categoría],$B48)/COUNTIFS(Tabla7[Año],$C$33,Tabla7[Mes],G$35,Tabla7[Entrega conforme? Sin ninguna incidencia],"*",Tabla7[Categoría],$B48),"")</f>
        <v>0.66666666666666663</v>
      </c>
      <c r="H48" s="40">
        <f>IFERROR(COUNTIFS(Tabla7[Año],$C$33,Tabla7[Mes],H$35,Tabla7[Entrega conforme? Sin ninguna incidencia],"SI",Tabla7[Categoría],$B48)/COUNTIFS(Tabla7[Año],$C$33,Tabla7[Mes],H$35,Tabla7[Entrega conforme? Sin ninguna incidencia],"*",Tabla7[Categoría],$B48),"")</f>
        <v>1</v>
      </c>
      <c r="I48" s="40">
        <f>IFERROR(COUNTIFS(Tabla7[Año],$C$33,Tabla7[Mes],I$35,Tabla7[Entrega conforme? Sin ninguna incidencia],"SI",Tabla7[Categoría],$B48)/COUNTIFS(Tabla7[Año],$C$33,Tabla7[Mes],I$35,Tabla7[Entrega conforme? Sin ninguna incidencia],"*",Tabla7[Categoría],$B48),"")</f>
        <v>1</v>
      </c>
      <c r="J48" s="40">
        <f>IFERROR(COUNTIFS(Tabla7[Año],$C$33,Tabla7[Mes],J$35,Tabla7[Entrega conforme? Sin ninguna incidencia],"SI",Tabla7[Categoría],$B48)/COUNTIFS(Tabla7[Año],$C$33,Tabla7[Mes],J$35,Tabla7[Entrega conforme? Sin ninguna incidencia],"*",Tabla7[Categoría],$B48),"")</f>
        <v>1</v>
      </c>
      <c r="K48" s="40" t="str">
        <f>IFERROR(COUNTIFS(Tabla7[Año],$C$33,Tabla7[Mes],K$35,Tabla7[Entrega conforme? Sin ninguna incidencia],"SI",Tabla7[Categoría],$B48)/COUNTIFS(Tabla7[Año],$C$33,Tabla7[Mes],K$35,Tabla7[Entrega conforme? Sin ninguna incidencia],"*",Tabla7[Categoría],$B48),"")</f>
        <v/>
      </c>
      <c r="L48" s="40" t="str">
        <f>IFERROR(COUNTIFS(Tabla7[Año],$C$33,Tabla7[Mes],L$35,Tabla7[Entrega conforme? Sin ninguna incidencia],"SI",Tabla7[Categoría],$B48)/COUNTIFS(Tabla7[Año],$C$33,Tabla7[Mes],L$35,Tabla7[Entrega conforme? Sin ninguna incidencia],"*",Tabla7[Categoría],$B48),"")</f>
        <v/>
      </c>
      <c r="M48" s="40" t="str">
        <f>IFERROR(COUNTIFS(Tabla7[Año],$C$33,Tabla7[Mes],M$35,Tabla7[Entrega conforme? Sin ninguna incidencia],"SI",Tabla7[Categoría],$B48)/COUNTIFS(Tabla7[Año],$C$33,Tabla7[Mes],M$35,Tabla7[Entrega conforme? Sin ninguna incidencia],"*",Tabla7[Categoría],$B48),"")</f>
        <v/>
      </c>
      <c r="N48" s="40" t="str">
        <f>IFERROR(COUNTIFS(Tabla7[Año],$C$33,Tabla7[Mes],N$35,Tabla7[Entrega conforme? Sin ninguna incidencia],"SI",Tabla7[Categoría],$B48)/COUNTIFS(Tabla7[Año],$C$33,Tabla7[Mes],N$35,Tabla7[Entrega conforme? Sin ninguna incidencia],"*",Tabla7[Categoría],$B48),"")</f>
        <v/>
      </c>
      <c r="O48" s="40" t="str">
        <f>IFERROR(COUNTIFS(Tabla7[Año],$C$33,Tabla7[Mes],O$35,Tabla7[Entrega conforme? Sin ninguna incidencia],"SI",Tabla7[Categoría],$B48)/COUNTIFS(Tabla7[Año],$C$33,Tabla7[Mes],O$35,Tabla7[Entrega conforme? Sin ninguna incidencia],"*",Tabla7[Categoría],$B48),"")</f>
        <v/>
      </c>
      <c r="P48" s="43">
        <f>IFERROR(COUNTIFS(Tabla7[Año],$C$33,Tabla7[Mes],"*",Tabla7[Entrega conforme? Sin ninguna incidencia],"SI",Tabla7[Categoría],$B48)/COUNTIFS(Tabla7[Año],$C$33,Tabla7[Mes],"*",Tabla7[Entrega conforme? Sin ninguna incidencia],"*",Tabla7[Categoría],$B48),"")</f>
        <v>0.8125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IFERROR(COUNTIFS(Tabla7[Año],$C$33,Tabla7[Mes],D$35,Tabla7[Entrega conforme? Sin ninguna incidencia],"SI",Tabla7[Categoría],$B49)/COUNTIFS(Tabla7[Año],$C$33,Tabla7[Mes],D$35,Tabla7[Entrega conforme? Sin ninguna incidencia],"*",Tabla7[Categoría],$B49),"")</f>
        <v>0.7142857142857143</v>
      </c>
      <c r="E49" s="40">
        <f>IFERROR(COUNTIFS(Tabla7[Año],$C$33,Tabla7[Mes],E$35,Tabla7[Entrega conforme? Sin ninguna incidencia],"SI",Tabla7[Categoría],$B49)/COUNTIFS(Tabla7[Año],$C$33,Tabla7[Mes],E$35,Tabla7[Entrega conforme? Sin ninguna incidencia],"*",Tabla7[Categoría],$B49),"")</f>
        <v>0.75</v>
      </c>
      <c r="F49" s="40">
        <f>IFERROR(COUNTIFS(Tabla7[Año],$C$33,Tabla7[Mes],F$35,Tabla7[Entrega conforme? Sin ninguna incidencia],"SI",Tabla7[Categoría],$B49)/COUNTIFS(Tabla7[Año],$C$33,Tabla7[Mes],F$35,Tabla7[Entrega conforme? Sin ninguna incidencia],"*",Tabla7[Categoría],$B49),"")</f>
        <v>1</v>
      </c>
      <c r="G49" s="40">
        <f>IFERROR(COUNTIFS(Tabla7[Año],$C$33,Tabla7[Mes],G$35,Tabla7[Entrega conforme? Sin ninguna incidencia],"SI",Tabla7[Categoría],$B49)/COUNTIFS(Tabla7[Año],$C$33,Tabla7[Mes],G$35,Tabla7[Entrega conforme? Sin ninguna incidencia],"*",Tabla7[Categoría],$B49),"")</f>
        <v>0.77777777777777779</v>
      </c>
      <c r="H49" s="40">
        <f>IFERROR(COUNTIFS(Tabla7[Año],$C$33,Tabla7[Mes],H$35,Tabla7[Entrega conforme? Sin ninguna incidencia],"SI",Tabla7[Categoría],$B49)/COUNTIFS(Tabla7[Año],$C$33,Tabla7[Mes],H$35,Tabla7[Entrega conforme? Sin ninguna incidencia],"*",Tabla7[Categoría],$B49),"")</f>
        <v>0.5</v>
      </c>
      <c r="I49" s="40">
        <f>IFERROR(COUNTIFS(Tabla7[Año],$C$33,Tabla7[Mes],I$35,Tabla7[Entrega conforme? Sin ninguna incidencia],"SI",Tabla7[Categoría],$B49)/COUNTIFS(Tabla7[Año],$C$33,Tabla7[Mes],I$35,Tabla7[Entrega conforme? Sin ninguna incidencia],"*",Tabla7[Categoría],$B49),"")</f>
        <v>0.66666666666666663</v>
      </c>
      <c r="J49" s="40">
        <f>IFERROR(COUNTIFS(Tabla7[Año],$C$33,Tabla7[Mes],J$35,Tabla7[Entrega conforme? Sin ninguna incidencia],"SI",Tabla7[Categoría],$B49)/COUNTIFS(Tabla7[Año],$C$33,Tabla7[Mes],J$35,Tabla7[Entrega conforme? Sin ninguna incidencia],"*",Tabla7[Categoría],$B49),"")</f>
        <v>0.66666666666666663</v>
      </c>
      <c r="K49" s="40" t="str">
        <f>IFERROR(COUNTIFS(Tabla7[Año],$C$33,Tabla7[Mes],K$35,Tabla7[Entrega conforme? Sin ninguna incidencia],"SI",Tabla7[Categoría],$B49)/COUNTIFS(Tabla7[Año],$C$33,Tabla7[Mes],K$35,Tabla7[Entrega conforme? Sin ninguna incidencia],"*",Tabla7[Categoría],$B49),"")</f>
        <v/>
      </c>
      <c r="L49" s="40" t="str">
        <f>IFERROR(COUNTIFS(Tabla7[Año],$C$33,Tabla7[Mes],L$35,Tabla7[Entrega conforme? Sin ninguna incidencia],"SI",Tabla7[Categoría],$B49)/COUNTIFS(Tabla7[Año],$C$33,Tabla7[Mes],L$35,Tabla7[Entrega conforme? Sin ninguna incidencia],"*",Tabla7[Categoría],$B49),"")</f>
        <v/>
      </c>
      <c r="M49" s="40" t="str">
        <f>IFERROR(COUNTIFS(Tabla7[Año],$C$33,Tabla7[Mes],M$35,Tabla7[Entrega conforme? Sin ninguna incidencia],"SI",Tabla7[Categoría],$B49)/COUNTIFS(Tabla7[Año],$C$33,Tabla7[Mes],M$35,Tabla7[Entrega conforme? Sin ninguna incidencia],"*",Tabla7[Categoría],$B49),"")</f>
        <v/>
      </c>
      <c r="N49" s="40" t="str">
        <f>IFERROR(COUNTIFS(Tabla7[Año],$C$33,Tabla7[Mes],N$35,Tabla7[Entrega conforme? Sin ninguna incidencia],"SI",Tabla7[Categoría],$B49)/COUNTIFS(Tabla7[Año],$C$33,Tabla7[Mes],N$35,Tabla7[Entrega conforme? Sin ninguna incidencia],"*",Tabla7[Categoría],$B49),"")</f>
        <v/>
      </c>
      <c r="O49" s="40" t="str">
        <f>IFERROR(COUNTIFS(Tabla7[Año],$C$33,Tabla7[Mes],O$35,Tabla7[Entrega conforme? Sin ninguna incidencia],"SI",Tabla7[Categoría],$B49)/COUNTIFS(Tabla7[Año],$C$33,Tabla7[Mes],O$35,Tabla7[Entrega conforme? Sin ninguna incidencia],"*",Tabla7[Categoría],$B49),"")</f>
        <v/>
      </c>
      <c r="P49" s="43">
        <f>IFERROR(COUNTIFS(Tabla7[Año],$C$33,Tabla7[Mes],"*",Tabla7[Entrega conforme? Sin ninguna incidencia],"SI",Tabla7[Categoría],$B49)/COUNTIFS(Tabla7[Año],$C$33,Tabla7[Mes],"*",Tabla7[Entrega conforme? Sin ninguna incidencia],"*",Tabla7[Categoría],$B49),"")</f>
        <v>0.72972972972972971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IFERROR(COUNTIFS(Tabla7[Año],$C$33,Tabla7[Mes],D$35,Tabla7[Entrega conforme? Sin ninguna incidencia],"SI",Tabla7[Categoría],$B50)/COUNTIFS(Tabla7[Año],$C$33,Tabla7[Mes],D$35,Tabla7[Entrega conforme? Sin ninguna incidencia],"*",Tabla7[Categoría],$B50),"")</f>
        <v/>
      </c>
      <c r="E50" s="40" t="str">
        <f>IFERROR(COUNTIFS(Tabla7[Año],$C$33,Tabla7[Mes],E$35,Tabla7[Entrega conforme? Sin ninguna incidencia],"SI",Tabla7[Categoría],$B50)/COUNTIFS(Tabla7[Año],$C$33,Tabla7[Mes],E$35,Tabla7[Entrega conforme? Sin ninguna incidencia],"*",Tabla7[Categoría],$B50),"")</f>
        <v/>
      </c>
      <c r="F50" s="40" t="str">
        <f>IFERROR(COUNTIFS(Tabla7[Año],$C$33,Tabla7[Mes],F$35,Tabla7[Entrega conforme? Sin ninguna incidencia],"SI",Tabla7[Categoría],$B50)/COUNTIFS(Tabla7[Año],$C$33,Tabla7[Mes],F$35,Tabla7[Entrega conforme? Sin ninguna incidencia],"*",Tabla7[Categoría],$B50),"")</f>
        <v/>
      </c>
      <c r="G50" s="40" t="str">
        <f>IFERROR(COUNTIFS(Tabla7[Año],$C$33,Tabla7[Mes],G$35,Tabla7[Entrega conforme? Sin ninguna incidencia],"SI",Tabla7[Categoría],$B50)/COUNTIFS(Tabla7[Año],$C$33,Tabla7[Mes],G$35,Tabla7[Entrega conforme? Sin ninguna incidencia],"*",Tabla7[Categoría],$B50),"")</f>
        <v/>
      </c>
      <c r="H50" s="40" t="str">
        <f>IFERROR(COUNTIFS(Tabla7[Año],$C$33,Tabla7[Mes],H$35,Tabla7[Entrega conforme? Sin ninguna incidencia],"SI",Tabla7[Categoría],$B50)/COUNTIFS(Tabla7[Año],$C$33,Tabla7[Mes],H$35,Tabla7[Entrega conforme? Sin ninguna incidencia],"*",Tabla7[Categoría],$B50),"")</f>
        <v/>
      </c>
      <c r="I50" s="40" t="str">
        <f>IFERROR(COUNTIFS(Tabla7[Año],$C$33,Tabla7[Mes],I$35,Tabla7[Entrega conforme? Sin ninguna incidencia],"SI",Tabla7[Categoría],$B50)/COUNTIFS(Tabla7[Año],$C$33,Tabla7[Mes],I$35,Tabla7[Entrega conforme? Sin ninguna incidencia],"*",Tabla7[Categoría],$B50),"")</f>
        <v/>
      </c>
      <c r="J50" s="40" t="str">
        <f>IFERROR(COUNTIFS(Tabla7[Año],$C$33,Tabla7[Mes],J$35,Tabla7[Entrega conforme? Sin ninguna incidencia],"SI",Tabla7[Categoría],$B50)/COUNTIFS(Tabla7[Año],$C$33,Tabla7[Mes],J$35,Tabla7[Entrega conforme? Sin ninguna incidencia],"*",Tabla7[Categoría],$B50),"")</f>
        <v/>
      </c>
      <c r="K50" s="40" t="str">
        <f>IFERROR(COUNTIFS(Tabla7[Año],$C$33,Tabla7[Mes],K$35,Tabla7[Entrega conforme? Sin ninguna incidencia],"SI",Tabla7[Categoría],$B50)/COUNTIFS(Tabla7[Año],$C$33,Tabla7[Mes],K$35,Tabla7[Entrega conforme? Sin ninguna incidencia],"*",Tabla7[Categoría],$B50),"")</f>
        <v/>
      </c>
      <c r="L50" s="40" t="str">
        <f>IFERROR(COUNTIFS(Tabla7[Año],$C$33,Tabla7[Mes],L$35,Tabla7[Entrega conforme? Sin ninguna incidencia],"SI",Tabla7[Categoría],$B50)/COUNTIFS(Tabla7[Año],$C$33,Tabla7[Mes],L$35,Tabla7[Entrega conforme? Sin ninguna incidencia],"*",Tabla7[Categoría],$B50),"")</f>
        <v/>
      </c>
      <c r="M50" s="40" t="str">
        <f>IFERROR(COUNTIFS(Tabla7[Año],$C$33,Tabla7[Mes],M$35,Tabla7[Entrega conforme? Sin ninguna incidencia],"SI",Tabla7[Categoría],$B50)/COUNTIFS(Tabla7[Año],$C$33,Tabla7[Mes],M$35,Tabla7[Entrega conforme? Sin ninguna incidencia],"*",Tabla7[Categoría],$B50),"")</f>
        <v/>
      </c>
      <c r="N50" s="40" t="str">
        <f>IFERROR(COUNTIFS(Tabla7[Año],$C$33,Tabla7[Mes],N$35,Tabla7[Entrega conforme? Sin ninguna incidencia],"SI",Tabla7[Categoría],$B50)/COUNTIFS(Tabla7[Año],$C$33,Tabla7[Mes],N$35,Tabla7[Entrega conforme? Sin ninguna incidencia],"*",Tabla7[Categoría],$B50),"")</f>
        <v/>
      </c>
      <c r="O50" s="40" t="str">
        <f>IFERROR(COUNTIFS(Tabla7[Año],$C$33,Tabla7[Mes],O$35,Tabla7[Entrega conforme? Sin ninguna incidencia],"SI",Tabla7[Categoría],$B50)/COUNTIFS(Tabla7[Año],$C$33,Tabla7[Mes],O$35,Tabla7[Entrega conforme? Sin ninguna incidencia],"*",Tabla7[Categoría],$B50),"")</f>
        <v/>
      </c>
      <c r="P50" s="43" t="str">
        <f>IFERROR(COUNTIFS(Tabla7[Año],$C$33,Tabla7[Mes],"*",Tabla7[Entrega conforme? Sin ninguna incidencia],"SI",Tabla7[Categoría],$B50)/COUNTIFS(Tabla7[Año],$C$33,Tabla7[Mes],"*",Tabla7[Entrega conforme? Sin ninguna incidencia],"*",Tabla7[Categoría],$B50),"")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IFERROR(COUNTIFS(Tabla7[Año],$C$33,Tabla7[Mes],D$35,Tabla7[Entrega conforme? Sin ninguna incidencia],"SI",Tabla7[Categoría],$B51)/COUNTIFS(Tabla7[Año],$C$33,Tabla7[Mes],D$35,Tabla7[Entrega conforme? Sin ninguna incidencia],"*",Tabla7[Categoría],$B51),"")</f>
        <v/>
      </c>
      <c r="E51" s="40" t="str">
        <f>IFERROR(COUNTIFS(Tabla7[Año],$C$33,Tabla7[Mes],E$35,Tabla7[Entrega conforme? Sin ninguna incidencia],"SI",Tabla7[Categoría],$B51)/COUNTIFS(Tabla7[Año],$C$33,Tabla7[Mes],E$35,Tabla7[Entrega conforme? Sin ninguna incidencia],"*",Tabla7[Categoría],$B51),"")</f>
        <v/>
      </c>
      <c r="F51" s="40" t="str">
        <f>IFERROR(COUNTIFS(Tabla7[Año],$C$33,Tabla7[Mes],F$35,Tabla7[Entrega conforme? Sin ninguna incidencia],"SI",Tabla7[Categoría],$B51)/COUNTIFS(Tabla7[Año],$C$33,Tabla7[Mes],F$35,Tabla7[Entrega conforme? Sin ninguna incidencia],"*",Tabla7[Categoría],$B51),"")</f>
        <v/>
      </c>
      <c r="G51" s="40" t="str">
        <f>IFERROR(COUNTIFS(Tabla7[Año],$C$33,Tabla7[Mes],G$35,Tabla7[Entrega conforme? Sin ninguna incidencia],"SI",Tabla7[Categoría],$B51)/COUNTIFS(Tabla7[Año],$C$33,Tabla7[Mes],G$35,Tabla7[Entrega conforme? Sin ninguna incidencia],"*",Tabla7[Categoría],$B51),"")</f>
        <v/>
      </c>
      <c r="H51" s="40" t="str">
        <f>IFERROR(COUNTIFS(Tabla7[Año],$C$33,Tabla7[Mes],H$35,Tabla7[Entrega conforme? Sin ninguna incidencia],"SI",Tabla7[Categoría],$B51)/COUNTIFS(Tabla7[Año],$C$33,Tabla7[Mes],H$35,Tabla7[Entrega conforme? Sin ninguna incidencia],"*",Tabla7[Categoría],$B51),"")</f>
        <v/>
      </c>
      <c r="I51" s="40" t="str">
        <f>IFERROR(COUNTIFS(Tabla7[Año],$C$33,Tabla7[Mes],I$35,Tabla7[Entrega conforme? Sin ninguna incidencia],"SI",Tabla7[Categoría],$B51)/COUNTIFS(Tabla7[Año],$C$33,Tabla7[Mes],I$35,Tabla7[Entrega conforme? Sin ninguna incidencia],"*",Tabla7[Categoría],$B51),"")</f>
        <v/>
      </c>
      <c r="J51" s="40" t="str">
        <f>IFERROR(COUNTIFS(Tabla7[Año],$C$33,Tabla7[Mes],J$35,Tabla7[Entrega conforme? Sin ninguna incidencia],"SI",Tabla7[Categoría],$B51)/COUNTIFS(Tabla7[Año],$C$33,Tabla7[Mes],J$35,Tabla7[Entrega conforme? Sin ninguna incidencia],"*",Tabla7[Categoría],$B51),"")</f>
        <v/>
      </c>
      <c r="K51" s="40" t="str">
        <f>IFERROR(COUNTIFS(Tabla7[Año],$C$33,Tabla7[Mes],K$35,Tabla7[Entrega conforme? Sin ninguna incidencia],"SI",Tabla7[Categoría],$B51)/COUNTIFS(Tabla7[Año],$C$33,Tabla7[Mes],K$35,Tabla7[Entrega conforme? Sin ninguna incidencia],"*",Tabla7[Categoría],$B51),"")</f>
        <v/>
      </c>
      <c r="L51" s="40" t="str">
        <f>IFERROR(COUNTIFS(Tabla7[Año],$C$33,Tabla7[Mes],L$35,Tabla7[Entrega conforme? Sin ninguna incidencia],"SI",Tabla7[Categoría],$B51)/COUNTIFS(Tabla7[Año],$C$33,Tabla7[Mes],L$35,Tabla7[Entrega conforme? Sin ninguna incidencia],"*",Tabla7[Categoría],$B51),"")</f>
        <v/>
      </c>
      <c r="M51" s="40" t="str">
        <f>IFERROR(COUNTIFS(Tabla7[Año],$C$33,Tabla7[Mes],M$35,Tabla7[Entrega conforme? Sin ninguna incidencia],"SI",Tabla7[Categoría],$B51)/COUNTIFS(Tabla7[Año],$C$33,Tabla7[Mes],M$35,Tabla7[Entrega conforme? Sin ninguna incidencia],"*",Tabla7[Categoría],$B51),"")</f>
        <v/>
      </c>
      <c r="N51" s="40" t="str">
        <f>IFERROR(COUNTIFS(Tabla7[Año],$C$33,Tabla7[Mes],N$35,Tabla7[Entrega conforme? Sin ninguna incidencia],"SI",Tabla7[Categoría],$B51)/COUNTIFS(Tabla7[Año],$C$33,Tabla7[Mes],N$35,Tabla7[Entrega conforme? Sin ninguna incidencia],"*",Tabla7[Categoría],$B51),"")</f>
        <v/>
      </c>
      <c r="O51" s="40" t="str">
        <f>IFERROR(COUNTIFS(Tabla7[Año],$C$33,Tabla7[Mes],O$35,Tabla7[Entrega conforme? Sin ninguna incidencia],"SI",Tabla7[Categoría],$B51)/COUNTIFS(Tabla7[Año],$C$33,Tabla7[Mes],O$35,Tabla7[Entrega conforme? Sin ninguna incidencia],"*",Tabla7[Categoría],$B51),"")</f>
        <v/>
      </c>
      <c r="P51" s="43" t="str">
        <f>IFERROR(COUNTIFS(Tabla7[Año],$C$33,Tabla7[Mes],"*",Tabla7[Entrega conforme? Sin ninguna incidencia],"SI",Tabla7[Categoría],$B51)/COUNTIFS(Tabla7[Año],$C$33,Tabla7[Mes],"*",Tabla7[Entrega conforme? Sin ninguna incidencia],"*",Tabla7[Categoría],$B51),"")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IFERROR(COUNTIFS(Tabla7[Año],$C$33,Tabla7[Mes],D$35,Tabla7[Entrega conforme? Sin ninguna incidencia],"SI",Tabla7[Categoría],$B52)/COUNTIFS(Tabla7[Año],$C$33,Tabla7[Mes],D$35,Tabla7[Entrega conforme? Sin ninguna incidencia],"*",Tabla7[Categoría],$B52),"")</f>
        <v/>
      </c>
      <c r="E52" s="40" t="str">
        <f>IFERROR(COUNTIFS(Tabla7[Año],$C$33,Tabla7[Mes],E$35,Tabla7[Entrega conforme? Sin ninguna incidencia],"SI",Tabla7[Categoría],$B52)/COUNTIFS(Tabla7[Año],$C$33,Tabla7[Mes],E$35,Tabla7[Entrega conforme? Sin ninguna incidencia],"*",Tabla7[Categoría],$B52),"")</f>
        <v/>
      </c>
      <c r="F52" s="40" t="str">
        <f>IFERROR(COUNTIFS(Tabla7[Año],$C$33,Tabla7[Mes],F$35,Tabla7[Entrega conforme? Sin ninguna incidencia],"SI",Tabla7[Categoría],$B52)/COUNTIFS(Tabla7[Año],$C$33,Tabla7[Mes],F$35,Tabla7[Entrega conforme? Sin ninguna incidencia],"*",Tabla7[Categoría],$B52),"")</f>
        <v/>
      </c>
      <c r="G52" s="40" t="str">
        <f>IFERROR(COUNTIFS(Tabla7[Año],$C$33,Tabla7[Mes],G$35,Tabla7[Entrega conforme? Sin ninguna incidencia],"SI",Tabla7[Categoría],$B52)/COUNTIFS(Tabla7[Año],$C$33,Tabla7[Mes],G$35,Tabla7[Entrega conforme? Sin ninguna incidencia],"*",Tabla7[Categoría],$B52),"")</f>
        <v/>
      </c>
      <c r="H52" s="40" t="str">
        <f>IFERROR(COUNTIFS(Tabla7[Año],$C$33,Tabla7[Mes],H$35,Tabla7[Entrega conforme? Sin ninguna incidencia],"SI",Tabla7[Categoría],$B52)/COUNTIFS(Tabla7[Año],$C$33,Tabla7[Mes],H$35,Tabla7[Entrega conforme? Sin ninguna incidencia],"*",Tabla7[Categoría],$B52),"")</f>
        <v/>
      </c>
      <c r="I52" s="40" t="str">
        <f>IFERROR(COUNTIFS(Tabla7[Año],$C$33,Tabla7[Mes],I$35,Tabla7[Entrega conforme? Sin ninguna incidencia],"SI",Tabla7[Categoría],$B52)/COUNTIFS(Tabla7[Año],$C$33,Tabla7[Mes],I$35,Tabla7[Entrega conforme? Sin ninguna incidencia],"*",Tabla7[Categoría],$B52),"")</f>
        <v/>
      </c>
      <c r="J52" s="40" t="str">
        <f>IFERROR(COUNTIFS(Tabla7[Año],$C$33,Tabla7[Mes],J$35,Tabla7[Entrega conforme? Sin ninguna incidencia],"SI",Tabla7[Categoría],$B52)/COUNTIFS(Tabla7[Año],$C$33,Tabla7[Mes],J$35,Tabla7[Entrega conforme? Sin ninguna incidencia],"*",Tabla7[Categoría],$B52),"")</f>
        <v/>
      </c>
      <c r="K52" s="40" t="str">
        <f>IFERROR(COUNTIFS(Tabla7[Año],$C$33,Tabla7[Mes],K$35,Tabla7[Entrega conforme? Sin ninguna incidencia],"SI",Tabla7[Categoría],$B52)/COUNTIFS(Tabla7[Año],$C$33,Tabla7[Mes],K$35,Tabla7[Entrega conforme? Sin ninguna incidencia],"*",Tabla7[Categoría],$B52),"")</f>
        <v/>
      </c>
      <c r="L52" s="40" t="str">
        <f>IFERROR(COUNTIFS(Tabla7[Año],$C$33,Tabla7[Mes],L$35,Tabla7[Entrega conforme? Sin ninguna incidencia],"SI",Tabla7[Categoría],$B52)/COUNTIFS(Tabla7[Año],$C$33,Tabla7[Mes],L$35,Tabla7[Entrega conforme? Sin ninguna incidencia],"*",Tabla7[Categoría],$B52),"")</f>
        <v/>
      </c>
      <c r="M52" s="40" t="str">
        <f>IFERROR(COUNTIFS(Tabla7[Año],$C$33,Tabla7[Mes],M$35,Tabla7[Entrega conforme? Sin ninguna incidencia],"SI",Tabla7[Categoría],$B52)/COUNTIFS(Tabla7[Año],$C$33,Tabla7[Mes],M$35,Tabla7[Entrega conforme? Sin ninguna incidencia],"*",Tabla7[Categoría],$B52),"")</f>
        <v/>
      </c>
      <c r="N52" s="40" t="str">
        <f>IFERROR(COUNTIFS(Tabla7[Año],$C$33,Tabla7[Mes],N$35,Tabla7[Entrega conforme? Sin ninguna incidencia],"SI",Tabla7[Categoría],$B52)/COUNTIFS(Tabla7[Año],$C$33,Tabla7[Mes],N$35,Tabla7[Entrega conforme? Sin ninguna incidencia],"*",Tabla7[Categoría],$B52),"")</f>
        <v/>
      </c>
      <c r="O52" s="40" t="str">
        <f>IFERROR(COUNTIFS(Tabla7[Año],$C$33,Tabla7[Mes],O$35,Tabla7[Entrega conforme? Sin ninguna incidencia],"SI",Tabla7[Categoría],$B52)/COUNTIFS(Tabla7[Año],$C$33,Tabla7[Mes],O$35,Tabla7[Entrega conforme? Sin ninguna incidencia],"*",Tabla7[Categoría],$B52),"")</f>
        <v/>
      </c>
      <c r="P52" s="43" t="str">
        <f>IFERROR(COUNTIFS(Tabla7[Año],$C$33,Tabla7[Mes],"*",Tabla7[Entrega conforme? Sin ninguna incidencia],"SI",Tabla7[Categoría],$B52)/COUNTIFS(Tabla7[Año],$C$33,Tabla7[Mes],"*",Tabla7[Entrega conforme? Sin ninguna incidencia],"*",Tabla7[Categoría],$B52),"")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IFERROR(COUNTIFS(Tabla7[Año],$C$33,Tabla7[Mes],D$35,Tabla7[Entrega conforme? Sin ninguna incidencia],"SI",Tabla7[Categoría],$B53)/COUNTIFS(Tabla7[Año],$C$33,Tabla7[Mes],D$35,Tabla7[Entrega conforme? Sin ninguna incidencia],"*",Tabla7[Categoría],$B53),"")</f>
        <v/>
      </c>
      <c r="E53" s="40" t="str">
        <f>IFERROR(COUNTIFS(Tabla7[Año],$C$33,Tabla7[Mes],E$35,Tabla7[Entrega conforme? Sin ninguna incidencia],"SI",Tabla7[Categoría],$B53)/COUNTIFS(Tabla7[Año],$C$33,Tabla7[Mes],E$35,Tabla7[Entrega conforme? Sin ninguna incidencia],"*",Tabla7[Categoría],$B53),"")</f>
        <v/>
      </c>
      <c r="F53" s="40" t="str">
        <f>IFERROR(COUNTIFS(Tabla7[Año],$C$33,Tabla7[Mes],F$35,Tabla7[Entrega conforme? Sin ninguna incidencia],"SI",Tabla7[Categoría],$B53)/COUNTIFS(Tabla7[Año],$C$33,Tabla7[Mes],F$35,Tabla7[Entrega conforme? Sin ninguna incidencia],"*",Tabla7[Categoría],$B53),"")</f>
        <v/>
      </c>
      <c r="G53" s="40" t="str">
        <f>IFERROR(COUNTIFS(Tabla7[Año],$C$33,Tabla7[Mes],G$35,Tabla7[Entrega conforme? Sin ninguna incidencia],"SI",Tabla7[Categoría],$B53)/COUNTIFS(Tabla7[Año],$C$33,Tabla7[Mes],G$35,Tabla7[Entrega conforme? Sin ninguna incidencia],"*",Tabla7[Categoría],$B53),"")</f>
        <v/>
      </c>
      <c r="H53" s="40" t="str">
        <f>IFERROR(COUNTIFS(Tabla7[Año],$C$33,Tabla7[Mes],H$35,Tabla7[Entrega conforme? Sin ninguna incidencia],"SI",Tabla7[Categoría],$B53)/COUNTIFS(Tabla7[Año],$C$33,Tabla7[Mes],H$35,Tabla7[Entrega conforme? Sin ninguna incidencia],"*",Tabla7[Categoría],$B53),"")</f>
        <v/>
      </c>
      <c r="I53" s="40" t="str">
        <f>IFERROR(COUNTIFS(Tabla7[Año],$C$33,Tabla7[Mes],I$35,Tabla7[Entrega conforme? Sin ninguna incidencia],"SI",Tabla7[Categoría],$B53)/COUNTIFS(Tabla7[Año],$C$33,Tabla7[Mes],I$35,Tabla7[Entrega conforme? Sin ninguna incidencia],"*",Tabla7[Categoría],$B53),"")</f>
        <v/>
      </c>
      <c r="J53" s="40" t="str">
        <f>IFERROR(COUNTIFS(Tabla7[Año],$C$33,Tabla7[Mes],J$35,Tabla7[Entrega conforme? Sin ninguna incidencia],"SI",Tabla7[Categoría],$B53)/COUNTIFS(Tabla7[Año],$C$33,Tabla7[Mes],J$35,Tabla7[Entrega conforme? Sin ninguna incidencia],"*",Tabla7[Categoría],$B53),"")</f>
        <v/>
      </c>
      <c r="K53" s="40" t="str">
        <f>IFERROR(COUNTIFS(Tabla7[Año],$C$33,Tabla7[Mes],K$35,Tabla7[Entrega conforme? Sin ninguna incidencia],"SI",Tabla7[Categoría],$B53)/COUNTIFS(Tabla7[Año],$C$33,Tabla7[Mes],K$35,Tabla7[Entrega conforme? Sin ninguna incidencia],"*",Tabla7[Categoría],$B53),"")</f>
        <v/>
      </c>
      <c r="L53" s="40" t="str">
        <f>IFERROR(COUNTIFS(Tabla7[Año],$C$33,Tabla7[Mes],L$35,Tabla7[Entrega conforme? Sin ninguna incidencia],"SI",Tabla7[Categoría],$B53)/COUNTIFS(Tabla7[Año],$C$33,Tabla7[Mes],L$35,Tabla7[Entrega conforme? Sin ninguna incidencia],"*",Tabla7[Categoría],$B53),"")</f>
        <v/>
      </c>
      <c r="M53" s="40" t="str">
        <f>IFERROR(COUNTIFS(Tabla7[Año],$C$33,Tabla7[Mes],M$35,Tabla7[Entrega conforme? Sin ninguna incidencia],"SI",Tabla7[Categoría],$B53)/COUNTIFS(Tabla7[Año],$C$33,Tabla7[Mes],M$35,Tabla7[Entrega conforme? Sin ninguna incidencia],"*",Tabla7[Categoría],$B53),"")</f>
        <v/>
      </c>
      <c r="N53" s="40" t="str">
        <f>IFERROR(COUNTIFS(Tabla7[Año],$C$33,Tabla7[Mes],N$35,Tabla7[Entrega conforme? Sin ninguna incidencia],"SI",Tabla7[Categoría],$B53)/COUNTIFS(Tabla7[Año],$C$33,Tabla7[Mes],N$35,Tabla7[Entrega conforme? Sin ninguna incidencia],"*",Tabla7[Categoría],$B53),"")</f>
        <v/>
      </c>
      <c r="O53" s="40" t="str">
        <f>IFERROR(COUNTIFS(Tabla7[Año],$C$33,Tabla7[Mes],O$35,Tabla7[Entrega conforme? Sin ninguna incidencia],"SI",Tabla7[Categoría],$B53)/COUNTIFS(Tabla7[Año],$C$33,Tabla7[Mes],O$35,Tabla7[Entrega conforme? Sin ninguna incidencia],"*",Tabla7[Categoría],$B53),"")</f>
        <v/>
      </c>
      <c r="P53" s="43" t="str">
        <f>IFERROR(COUNTIFS(Tabla7[Año],$C$33,Tabla7[Mes],"*",Tabla7[Entrega conforme? Sin ninguna incidencia],"SI",Tabla7[Categoría],$B53)/COUNTIFS(Tabla7[Año],$C$33,Tabla7[Mes],"*",Tabla7[Entrega conforme? Sin ninguna incidencia],"*",Tabla7[Categoría],$B53),"")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IFERROR(COUNTIFS(Tabla7[Año],$C$33,Tabla7[Mes],D$35,Tabla7[Entrega conforme? Sin ninguna incidencia],"SI",Tabla7[Categoría],$B54)/COUNTIFS(Tabla7[Año],$C$33,Tabla7[Mes],D$35,Tabla7[Entrega conforme? Sin ninguna incidencia],"*",Tabla7[Categoría],$B54),"")</f>
        <v/>
      </c>
      <c r="E54" s="40" t="str">
        <f>IFERROR(COUNTIFS(Tabla7[Año],$C$33,Tabla7[Mes],E$35,Tabla7[Entrega conforme? Sin ninguna incidencia],"SI",Tabla7[Categoría],$B54)/COUNTIFS(Tabla7[Año],$C$33,Tabla7[Mes],E$35,Tabla7[Entrega conforme? Sin ninguna incidencia],"*",Tabla7[Categoría],$B54),"")</f>
        <v/>
      </c>
      <c r="F54" s="40" t="str">
        <f>IFERROR(COUNTIFS(Tabla7[Año],$C$33,Tabla7[Mes],F$35,Tabla7[Entrega conforme? Sin ninguna incidencia],"SI",Tabla7[Categoría],$B54)/COUNTIFS(Tabla7[Año],$C$33,Tabla7[Mes],F$35,Tabla7[Entrega conforme? Sin ninguna incidencia],"*",Tabla7[Categoría],$B54),"")</f>
        <v/>
      </c>
      <c r="G54" s="40" t="str">
        <f>IFERROR(COUNTIFS(Tabla7[Año],$C$33,Tabla7[Mes],G$35,Tabla7[Entrega conforme? Sin ninguna incidencia],"SI",Tabla7[Categoría],$B54)/COUNTIFS(Tabla7[Año],$C$33,Tabla7[Mes],G$35,Tabla7[Entrega conforme? Sin ninguna incidencia],"*",Tabla7[Categoría],$B54),"")</f>
        <v/>
      </c>
      <c r="H54" s="40" t="str">
        <f>IFERROR(COUNTIFS(Tabla7[Año],$C$33,Tabla7[Mes],H$35,Tabla7[Entrega conforme? Sin ninguna incidencia],"SI",Tabla7[Categoría],$B54)/COUNTIFS(Tabla7[Año],$C$33,Tabla7[Mes],H$35,Tabla7[Entrega conforme? Sin ninguna incidencia],"*",Tabla7[Categoría],$B54),"")</f>
        <v/>
      </c>
      <c r="I54" s="40" t="str">
        <f>IFERROR(COUNTIFS(Tabla7[Año],$C$33,Tabla7[Mes],I$35,Tabla7[Entrega conforme? Sin ninguna incidencia],"SI",Tabla7[Categoría],$B54)/COUNTIFS(Tabla7[Año],$C$33,Tabla7[Mes],I$35,Tabla7[Entrega conforme? Sin ninguna incidencia],"*",Tabla7[Categoría],$B54),"")</f>
        <v/>
      </c>
      <c r="J54" s="40" t="str">
        <f>IFERROR(COUNTIFS(Tabla7[Año],$C$33,Tabla7[Mes],J$35,Tabla7[Entrega conforme? Sin ninguna incidencia],"SI",Tabla7[Categoría],$B54)/COUNTIFS(Tabla7[Año],$C$33,Tabla7[Mes],J$35,Tabla7[Entrega conforme? Sin ninguna incidencia],"*",Tabla7[Categoría],$B54),"")</f>
        <v/>
      </c>
      <c r="K54" s="40" t="str">
        <f>IFERROR(COUNTIFS(Tabla7[Año],$C$33,Tabla7[Mes],K$35,Tabla7[Entrega conforme? Sin ninguna incidencia],"SI",Tabla7[Categoría],$B54)/COUNTIFS(Tabla7[Año],$C$33,Tabla7[Mes],K$35,Tabla7[Entrega conforme? Sin ninguna incidencia],"*",Tabla7[Categoría],$B54),"")</f>
        <v/>
      </c>
      <c r="L54" s="40" t="str">
        <f>IFERROR(COUNTIFS(Tabla7[Año],$C$33,Tabla7[Mes],L$35,Tabla7[Entrega conforme? Sin ninguna incidencia],"SI",Tabla7[Categoría],$B54)/COUNTIFS(Tabla7[Año],$C$33,Tabla7[Mes],L$35,Tabla7[Entrega conforme? Sin ninguna incidencia],"*",Tabla7[Categoría],$B54),"")</f>
        <v/>
      </c>
      <c r="M54" s="40" t="str">
        <f>IFERROR(COUNTIFS(Tabla7[Año],$C$33,Tabla7[Mes],M$35,Tabla7[Entrega conforme? Sin ninguna incidencia],"SI",Tabla7[Categoría],$B54)/COUNTIFS(Tabla7[Año],$C$33,Tabla7[Mes],M$35,Tabla7[Entrega conforme? Sin ninguna incidencia],"*",Tabla7[Categoría],$B54),"")</f>
        <v/>
      </c>
      <c r="N54" s="40" t="str">
        <f>IFERROR(COUNTIFS(Tabla7[Año],$C$33,Tabla7[Mes],N$35,Tabla7[Entrega conforme? Sin ninguna incidencia],"SI",Tabla7[Categoría],$B54)/COUNTIFS(Tabla7[Año],$C$33,Tabla7[Mes],N$35,Tabla7[Entrega conforme? Sin ninguna incidencia],"*",Tabla7[Categoría],$B54),"")</f>
        <v/>
      </c>
      <c r="O54" s="40" t="str">
        <f>IFERROR(COUNTIFS(Tabla7[Año],$C$33,Tabla7[Mes],O$35,Tabla7[Entrega conforme? Sin ninguna incidencia],"SI",Tabla7[Categoría],$B54)/COUNTIFS(Tabla7[Año],$C$33,Tabla7[Mes],O$35,Tabla7[Entrega conforme? Sin ninguna incidencia],"*",Tabla7[Categoría],$B54),"")</f>
        <v/>
      </c>
      <c r="P54" s="43" t="str">
        <f>IFERROR(COUNTIFS(Tabla7[Año],$C$33,Tabla7[Mes],"*",Tabla7[Entrega conforme? Sin ninguna incidencia],"SI",Tabla7[Categoría],$B54)/COUNTIFS(Tabla7[Año],$C$33,Tabla7[Mes],"*",Tabla7[Entrega conforme? Sin ninguna incidencia],"*",Tabla7[Categoría],$B54),"")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IFERROR(COUNTIFS(Tabla7[Año],$C$33,Tabla7[Mes],D$35,Tabla7[Entrega conforme? Sin ninguna incidencia],"SI",Tabla7[Categoría],$B55)/COUNTIFS(Tabla7[Año],$C$33,Tabla7[Mes],D$35,Tabla7[Entrega conforme? Sin ninguna incidencia],"*",Tabla7[Categoría],$B55),"")</f>
        <v/>
      </c>
      <c r="E55" s="40" t="str">
        <f>IFERROR(COUNTIFS(Tabla7[Año],$C$33,Tabla7[Mes],E$35,Tabla7[Entrega conforme? Sin ninguna incidencia],"SI",Tabla7[Categoría],$B55)/COUNTIFS(Tabla7[Año],$C$33,Tabla7[Mes],E$35,Tabla7[Entrega conforme? Sin ninguna incidencia],"*",Tabla7[Categoría],$B55),"")</f>
        <v/>
      </c>
      <c r="F55" s="40" t="str">
        <f>IFERROR(COUNTIFS(Tabla7[Año],$C$33,Tabla7[Mes],F$35,Tabla7[Entrega conforme? Sin ninguna incidencia],"SI",Tabla7[Categoría],$B55)/COUNTIFS(Tabla7[Año],$C$33,Tabla7[Mes],F$35,Tabla7[Entrega conforme? Sin ninguna incidencia],"*",Tabla7[Categoría],$B55),"")</f>
        <v/>
      </c>
      <c r="G55" s="40" t="str">
        <f>IFERROR(COUNTIFS(Tabla7[Año],$C$33,Tabla7[Mes],G$35,Tabla7[Entrega conforme? Sin ninguna incidencia],"SI",Tabla7[Categoría],$B55)/COUNTIFS(Tabla7[Año],$C$33,Tabla7[Mes],G$35,Tabla7[Entrega conforme? Sin ninguna incidencia],"*",Tabla7[Categoría],$B55),"")</f>
        <v/>
      </c>
      <c r="H55" s="40" t="str">
        <f>IFERROR(COUNTIFS(Tabla7[Año],$C$33,Tabla7[Mes],H$35,Tabla7[Entrega conforme? Sin ninguna incidencia],"SI",Tabla7[Categoría],$B55)/COUNTIFS(Tabla7[Año],$C$33,Tabla7[Mes],H$35,Tabla7[Entrega conforme? Sin ninguna incidencia],"*",Tabla7[Categoría],$B55),"")</f>
        <v/>
      </c>
      <c r="I55" s="40" t="str">
        <f>IFERROR(COUNTIFS(Tabla7[Año],$C$33,Tabla7[Mes],I$35,Tabla7[Entrega conforme? Sin ninguna incidencia],"SI",Tabla7[Categoría],$B55)/COUNTIFS(Tabla7[Año],$C$33,Tabla7[Mes],I$35,Tabla7[Entrega conforme? Sin ninguna incidencia],"*",Tabla7[Categoría],$B55),"")</f>
        <v/>
      </c>
      <c r="J55" s="40" t="str">
        <f>IFERROR(COUNTIFS(Tabla7[Año],$C$33,Tabla7[Mes],J$35,Tabla7[Entrega conforme? Sin ninguna incidencia],"SI",Tabla7[Categoría],$B55)/COUNTIFS(Tabla7[Año],$C$33,Tabla7[Mes],J$35,Tabla7[Entrega conforme? Sin ninguna incidencia],"*",Tabla7[Categoría],$B55),"")</f>
        <v/>
      </c>
      <c r="K55" s="40" t="str">
        <f>IFERROR(COUNTIFS(Tabla7[Año],$C$33,Tabla7[Mes],K$35,Tabla7[Entrega conforme? Sin ninguna incidencia],"SI",Tabla7[Categoría],$B55)/COUNTIFS(Tabla7[Año],$C$33,Tabla7[Mes],K$35,Tabla7[Entrega conforme? Sin ninguna incidencia],"*",Tabla7[Categoría],$B55),"")</f>
        <v/>
      </c>
      <c r="L55" s="40" t="str">
        <f>IFERROR(COUNTIFS(Tabla7[Año],$C$33,Tabla7[Mes],L$35,Tabla7[Entrega conforme? Sin ninguna incidencia],"SI",Tabla7[Categoría],$B55)/COUNTIFS(Tabla7[Año],$C$33,Tabla7[Mes],L$35,Tabla7[Entrega conforme? Sin ninguna incidencia],"*",Tabla7[Categoría],$B55),"")</f>
        <v/>
      </c>
      <c r="M55" s="40" t="str">
        <f>IFERROR(COUNTIFS(Tabla7[Año],$C$33,Tabla7[Mes],M$35,Tabla7[Entrega conforme? Sin ninguna incidencia],"SI",Tabla7[Categoría],$B55)/COUNTIFS(Tabla7[Año],$C$33,Tabla7[Mes],M$35,Tabla7[Entrega conforme? Sin ninguna incidencia],"*",Tabla7[Categoría],$B55),"")</f>
        <v/>
      </c>
      <c r="N55" s="40" t="str">
        <f>IFERROR(COUNTIFS(Tabla7[Año],$C$33,Tabla7[Mes],N$35,Tabla7[Entrega conforme? Sin ninguna incidencia],"SI",Tabla7[Categoría],$B55)/COUNTIFS(Tabla7[Año],$C$33,Tabla7[Mes],N$35,Tabla7[Entrega conforme? Sin ninguna incidencia],"*",Tabla7[Categoría],$B55),"")</f>
        <v/>
      </c>
      <c r="O55" s="40" t="str">
        <f>IFERROR(COUNTIFS(Tabla7[Año],$C$33,Tabla7[Mes],O$35,Tabla7[Entrega conforme? Sin ninguna incidencia],"SI",Tabla7[Categoría],$B55)/COUNTIFS(Tabla7[Año],$C$33,Tabla7[Mes],O$35,Tabla7[Entrega conforme? Sin ninguna incidencia],"*",Tabla7[Categoría],$B55),"")</f>
        <v/>
      </c>
      <c r="P55" s="43" t="str">
        <f>IFERROR(COUNTIFS(Tabla7[Año],$C$33,Tabla7[Mes],"*",Tabla7[Entrega conforme? Sin ninguna incidencia],"SI",Tabla7[Categoría],$B55)/COUNTIFS(Tabla7[Año],$C$33,Tabla7[Mes],"*",Tabla7[Entrega conforme? Sin ninguna incidencia],"*",Tabla7[Categoría],$B55),"")</f>
        <v/>
      </c>
    </row>
    <row r="56" spans="1:16" ht="15" x14ac:dyDescent="0.25">
      <c r="B56"/>
    </row>
    <row r="57" spans="1:16" x14ac:dyDescent="0.25">
      <c r="B57" s="28" t="s">
        <v>969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IFERROR(COUNTIFS(Tabla7[Año],$C$59,Tabla7[Mes],D$61,Tabla7[Entrega conforme? Sin ninguna incidencia],"SI",Tabla7[Tipo de cliente],$B62)/COUNTIFS(Tabla7[Año],$C$59,Tabla7[Mes],D$61,Tabla7[Entrega conforme? Sin ninguna incidencia],"*",Tabla7[Tipo de cliente],$B62),"")</f>
        <v>1</v>
      </c>
      <c r="E62" s="40">
        <f>IFERROR(COUNTIFS(Tabla7[Año],$C$59,Tabla7[Mes],E$61,Tabla7[Entrega conforme? Sin ninguna incidencia],"SI",Tabla7[Tipo de cliente],$B62)/COUNTIFS(Tabla7[Año],$C$59,Tabla7[Mes],E$61,Tabla7[Entrega conforme? Sin ninguna incidencia],"*",Tabla7[Tipo de cliente],$B62),"")</f>
        <v>0.83333333333333337</v>
      </c>
      <c r="F62" s="40">
        <f>IFERROR(COUNTIFS(Tabla7[Año],$C$59,Tabla7[Mes],F$61,Tabla7[Entrega conforme? Sin ninguna incidencia],"SI",Tabla7[Tipo de cliente],$B62)/COUNTIFS(Tabla7[Año],$C$59,Tabla7[Mes],F$61,Tabla7[Entrega conforme? Sin ninguna incidencia],"*",Tabla7[Tipo de cliente],$B62),"")</f>
        <v>0.88888888888888884</v>
      </c>
      <c r="G62" s="40">
        <f>IFERROR(COUNTIFS(Tabla7[Año],$C$59,Tabla7[Mes],G$61,Tabla7[Entrega conforme? Sin ninguna incidencia],"SI",Tabla7[Tipo de cliente],$B62)/COUNTIFS(Tabla7[Año],$C$59,Tabla7[Mes],G$61,Tabla7[Entrega conforme? Sin ninguna incidencia],"*",Tabla7[Tipo de cliente],$B62),"")</f>
        <v>0.76190476190476186</v>
      </c>
      <c r="H62" s="40">
        <f>IFERROR(COUNTIFS(Tabla7[Año],$C$59,Tabla7[Mes],H$61,Tabla7[Entrega conforme? Sin ninguna incidencia],"SI",Tabla7[Tipo de cliente],$B62)/COUNTIFS(Tabla7[Año],$C$59,Tabla7[Mes],H$61,Tabla7[Entrega conforme? Sin ninguna incidencia],"*",Tabla7[Tipo de cliente],$B62),"")</f>
        <v>0.8</v>
      </c>
      <c r="I62" s="40">
        <f>IFERROR(COUNTIFS(Tabla7[Año],$C$59,Tabla7[Mes],I$61,Tabla7[Entrega conforme? Sin ninguna incidencia],"SI",Tabla7[Tipo de cliente],$B62)/COUNTIFS(Tabla7[Año],$C$59,Tabla7[Mes],I$61,Tabla7[Entrega conforme? Sin ninguna incidencia],"*",Tabla7[Tipo de cliente],$B62),"")</f>
        <v>0.66666666666666663</v>
      </c>
      <c r="J62" s="40">
        <f>IFERROR(COUNTIFS(Tabla7[Año],$C$59,Tabla7[Mes],J$61,Tabla7[Entrega conforme? Sin ninguna incidencia],"SI",Tabla7[Tipo de cliente],$B62)/COUNTIFS(Tabla7[Año],$C$59,Tabla7[Mes],J$61,Tabla7[Entrega conforme? Sin ninguna incidencia],"*",Tabla7[Tipo de cliente],$B62),"")</f>
        <v>0.83333333333333337</v>
      </c>
      <c r="K62" s="40" t="str">
        <f>IFERROR(COUNTIFS(Tabla7[Año],$C$59,Tabla7[Mes],K$61,Tabla7[Entrega conforme? Sin ninguna incidencia],"SI",Tabla7[Tipo de cliente],$B62)/COUNTIFS(Tabla7[Año],$C$59,Tabla7[Mes],K$61,Tabla7[Entrega conforme? Sin ninguna incidencia],"*",Tabla7[Tipo de cliente],$B62),"")</f>
        <v/>
      </c>
      <c r="L62" s="40" t="str">
        <f>IFERROR(COUNTIFS(Tabla7[Año],$C$59,Tabla7[Mes],L$61,Tabla7[Entrega conforme? Sin ninguna incidencia],"SI",Tabla7[Tipo de cliente],$B62)/COUNTIFS(Tabla7[Año],$C$59,Tabla7[Mes],L$61,Tabla7[Entrega conforme? Sin ninguna incidencia],"*",Tabla7[Tipo de cliente],$B62),"")</f>
        <v/>
      </c>
      <c r="M62" s="40" t="str">
        <f>IFERROR(COUNTIFS(Tabla7[Año],$C$59,Tabla7[Mes],M$61,Tabla7[Entrega conforme? Sin ninguna incidencia],"SI",Tabla7[Tipo de cliente],$B62)/COUNTIFS(Tabla7[Año],$C$59,Tabla7[Mes],M$61,Tabla7[Entrega conforme? Sin ninguna incidencia],"*",Tabla7[Tipo de cliente],$B62),"")</f>
        <v/>
      </c>
      <c r="N62" s="40" t="str">
        <f>IFERROR(COUNTIFS(Tabla7[Año],$C$59,Tabla7[Mes],N$61,Tabla7[Entrega conforme? Sin ninguna incidencia],"SI",Tabla7[Tipo de cliente],$B62)/COUNTIFS(Tabla7[Año],$C$59,Tabla7[Mes],N$61,Tabla7[Entrega conforme? Sin ninguna incidencia],"*",Tabla7[Tipo de cliente],$B62),"")</f>
        <v/>
      </c>
      <c r="O62" s="40" t="str">
        <f>IFERROR(COUNTIFS(Tabla7[Año],$C$59,Tabla7[Mes],O$61,Tabla7[Entrega conforme? Sin ninguna incidencia],"SI",Tabla7[Tipo de cliente],$B62)/COUNTIFS(Tabla7[Año],$C$59,Tabla7[Mes],O$61,Tabla7[Entrega conforme? Sin ninguna incidencia],"*",Tabla7[Tipo de cliente],$B62),"")</f>
        <v/>
      </c>
      <c r="P62" s="43">
        <f>IFERROR(COUNTIFS(Tabla7[Año],$C$33,Tabla7[Mes],"*",Tabla7[Entrega conforme? Sin ninguna incidencia],"SI",Tabla7[Tipo de cliente],$B62)/COUNTIFS(Tabla7[Año],$C$33,Tabla7[Mes],"*",Tabla7[Entrega conforme? Sin ninguna incidencia],"*",Tabla7[Tipo de cliente],$B62),"")</f>
        <v>0.82278481012658233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IFERROR(COUNTIFS(Tabla7[Año],$C$59,Tabla7[Mes],D$61,Tabla7[Entrega conforme? Sin ninguna incidencia],"SI",Tabla7[Tipo de cliente],$B63)/COUNTIFS(Tabla7[Año],$C$59,Tabla7[Mes],D$61,Tabla7[Entrega conforme? Sin ninguna incidencia],"*",Tabla7[Tipo de cliente],$B63),"")</f>
        <v>1</v>
      </c>
      <c r="E63" s="40">
        <f>IFERROR(COUNTIFS(Tabla7[Año],$C$59,Tabla7[Mes],E$61,Tabla7[Entrega conforme? Sin ninguna incidencia],"SI",Tabla7[Tipo de cliente],$B63)/COUNTIFS(Tabla7[Año],$C$59,Tabla7[Mes],E$61,Tabla7[Entrega conforme? Sin ninguna incidencia],"*",Tabla7[Tipo de cliente],$B63),"")</f>
        <v>0.66666666666666663</v>
      </c>
      <c r="F63" s="40">
        <f>IFERROR(COUNTIFS(Tabla7[Año],$C$59,Tabla7[Mes],F$61,Tabla7[Entrega conforme? Sin ninguna incidencia],"SI",Tabla7[Tipo de cliente],$B63)/COUNTIFS(Tabla7[Año],$C$59,Tabla7[Mes],F$61,Tabla7[Entrega conforme? Sin ninguna incidencia],"*",Tabla7[Tipo de cliente],$B63),"")</f>
        <v>0.25</v>
      </c>
      <c r="G63" s="40">
        <f>IFERROR(COUNTIFS(Tabla7[Año],$C$59,Tabla7[Mes],G$61,Tabla7[Entrega conforme? Sin ninguna incidencia],"SI",Tabla7[Tipo de cliente],$B63)/COUNTIFS(Tabla7[Año],$C$59,Tabla7[Mes],G$61,Tabla7[Entrega conforme? Sin ninguna incidencia],"*",Tabla7[Tipo de cliente],$B63),"")</f>
        <v>0.66666666666666663</v>
      </c>
      <c r="H63" s="40">
        <f>IFERROR(COUNTIFS(Tabla7[Año],$C$59,Tabla7[Mes],H$61,Tabla7[Entrega conforme? Sin ninguna incidencia],"SI",Tabla7[Tipo de cliente],$B63)/COUNTIFS(Tabla7[Año],$C$59,Tabla7[Mes],H$61,Tabla7[Entrega conforme? Sin ninguna incidencia],"*",Tabla7[Tipo de cliente],$B63),"")</f>
        <v>0.8</v>
      </c>
      <c r="I63" s="40">
        <f>IFERROR(COUNTIFS(Tabla7[Año],$C$59,Tabla7[Mes],I$61,Tabla7[Entrega conforme? Sin ninguna incidencia],"SI",Tabla7[Tipo de cliente],$B63)/COUNTIFS(Tabla7[Año],$C$59,Tabla7[Mes],I$61,Tabla7[Entrega conforme? Sin ninguna incidencia],"*",Tabla7[Tipo de cliente],$B63),"")</f>
        <v>0.5</v>
      </c>
      <c r="J63" s="40">
        <f>IFERROR(COUNTIFS(Tabla7[Año],$C$59,Tabla7[Mes],J$61,Tabla7[Entrega conforme? Sin ninguna incidencia],"SI",Tabla7[Tipo de cliente],$B63)/COUNTIFS(Tabla7[Año],$C$59,Tabla7[Mes],J$61,Tabla7[Entrega conforme? Sin ninguna incidencia],"*",Tabla7[Tipo de cliente],$B63),"")</f>
        <v>0</v>
      </c>
      <c r="K63" s="40" t="str">
        <f>IFERROR(COUNTIFS(Tabla7[Año],$C$59,Tabla7[Mes],K$61,Tabla7[Entrega conforme? Sin ninguna incidencia],"SI",Tabla7[Tipo de cliente],$B63)/COUNTIFS(Tabla7[Año],$C$59,Tabla7[Mes],K$61,Tabla7[Entrega conforme? Sin ninguna incidencia],"*",Tabla7[Tipo de cliente],$B63),"")</f>
        <v/>
      </c>
      <c r="L63" s="40" t="str">
        <f>IFERROR(COUNTIFS(Tabla7[Año],$C$59,Tabla7[Mes],L$61,Tabla7[Entrega conforme? Sin ninguna incidencia],"SI",Tabla7[Tipo de cliente],$B63)/COUNTIFS(Tabla7[Año],$C$59,Tabla7[Mes],L$61,Tabla7[Entrega conforme? Sin ninguna incidencia],"*",Tabla7[Tipo de cliente],$B63),"")</f>
        <v/>
      </c>
      <c r="M63" s="40" t="str">
        <f>IFERROR(COUNTIFS(Tabla7[Año],$C$59,Tabla7[Mes],M$61,Tabla7[Entrega conforme? Sin ninguna incidencia],"SI",Tabla7[Tipo de cliente],$B63)/COUNTIFS(Tabla7[Año],$C$59,Tabla7[Mes],M$61,Tabla7[Entrega conforme? Sin ninguna incidencia],"*",Tabla7[Tipo de cliente],$B63),"")</f>
        <v/>
      </c>
      <c r="N63" s="40" t="str">
        <f>IFERROR(COUNTIFS(Tabla7[Año],$C$59,Tabla7[Mes],N$61,Tabla7[Entrega conforme? Sin ninguna incidencia],"SI",Tabla7[Tipo de cliente],$B63)/COUNTIFS(Tabla7[Año],$C$59,Tabla7[Mes],N$61,Tabla7[Entrega conforme? Sin ninguna incidencia],"*",Tabla7[Tipo de cliente],$B63),"")</f>
        <v/>
      </c>
      <c r="O63" s="40" t="str">
        <f>IFERROR(COUNTIFS(Tabla7[Año],$C$59,Tabla7[Mes],O$61,Tabla7[Entrega conforme? Sin ninguna incidencia],"SI",Tabla7[Tipo de cliente],$B63)/COUNTIFS(Tabla7[Año],$C$59,Tabla7[Mes],O$61,Tabla7[Entrega conforme? Sin ninguna incidencia],"*",Tabla7[Tipo de cliente],$B63),"")</f>
        <v/>
      </c>
      <c r="P63" s="43">
        <f>IFERROR(COUNTIFS(Tabla7[Año],$C$33,Tabla7[Mes],"*",Tabla7[Entrega conforme? Sin ninguna incidencia],"SI",Tabla7[Tipo de cliente],$B63)/COUNTIFS(Tabla7[Año],$C$33,Tabla7[Mes],"*",Tabla7[Entrega conforme? Sin ninguna incidencia],"*",Tabla7[Tipo de cliente],$B63),"")</f>
        <v>0.60869565217391308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IFERROR(COUNTIFS(Tabla7[Año],$C$59,Tabla7[Mes],D$61,Tabla7[Entrega conforme? Sin ninguna incidencia],"SI",Tabla7[Tipo de cliente],$B64)/COUNTIFS(Tabla7[Año],$C$59,Tabla7[Mes],D$61,Tabla7[Entrega conforme? Sin ninguna incidencia],"*",Tabla7[Tipo de cliente],$B64),"")</f>
        <v>0.75</v>
      </c>
      <c r="E64" s="40">
        <f>IFERROR(COUNTIFS(Tabla7[Año],$C$59,Tabla7[Mes],E$61,Tabla7[Entrega conforme? Sin ninguna incidencia],"SI",Tabla7[Tipo de cliente],$B64)/COUNTIFS(Tabla7[Año],$C$59,Tabla7[Mes],E$61,Tabla7[Entrega conforme? Sin ninguna incidencia],"*",Tabla7[Tipo de cliente],$B64),"")</f>
        <v>1</v>
      </c>
      <c r="F64" s="40">
        <f>IFERROR(COUNTIFS(Tabla7[Año],$C$59,Tabla7[Mes],F$61,Tabla7[Entrega conforme? Sin ninguna incidencia],"SI",Tabla7[Tipo de cliente],$B64)/COUNTIFS(Tabla7[Año],$C$59,Tabla7[Mes],F$61,Tabla7[Entrega conforme? Sin ninguna incidencia],"*",Tabla7[Tipo de cliente],$B64),"")</f>
        <v>0.83333333333333337</v>
      </c>
      <c r="G64" s="40">
        <f>IFERROR(COUNTIFS(Tabla7[Año],$C$59,Tabla7[Mes],G$61,Tabla7[Entrega conforme? Sin ninguna incidencia],"SI",Tabla7[Tipo de cliente],$B64)/COUNTIFS(Tabla7[Año],$C$59,Tabla7[Mes],G$61,Tabla7[Entrega conforme? Sin ninguna incidencia],"*",Tabla7[Tipo de cliente],$B64),"")</f>
        <v>0.75</v>
      </c>
      <c r="H64" s="40">
        <f>IFERROR(COUNTIFS(Tabla7[Año],$C$59,Tabla7[Mes],H$61,Tabla7[Entrega conforme? Sin ninguna incidencia],"SI",Tabla7[Tipo de cliente],$B64)/COUNTIFS(Tabla7[Año],$C$59,Tabla7[Mes],H$61,Tabla7[Entrega conforme? Sin ninguna incidencia],"*",Tabla7[Tipo de cliente],$B64),"")</f>
        <v>0.8571428571428571</v>
      </c>
      <c r="I64" s="40">
        <f>IFERROR(COUNTIFS(Tabla7[Año],$C$59,Tabla7[Mes],I$61,Tabla7[Entrega conforme? Sin ninguna incidencia],"SI",Tabla7[Tipo de cliente],$B64)/COUNTIFS(Tabla7[Año],$C$59,Tabla7[Mes],I$61,Tabla7[Entrega conforme? Sin ninguna incidencia],"*",Tabla7[Tipo de cliente],$B64),"")</f>
        <v>1</v>
      </c>
      <c r="J64" s="40" t="str">
        <f>IFERROR(COUNTIFS(Tabla7[Año],$C$59,Tabla7[Mes],J$61,Tabla7[Entrega conforme? Sin ninguna incidencia],"SI",Tabla7[Tipo de cliente],$B64)/COUNTIFS(Tabla7[Año],$C$59,Tabla7[Mes],J$61,Tabla7[Entrega conforme? Sin ninguna incidencia],"*",Tabla7[Tipo de cliente],$B64),"")</f>
        <v/>
      </c>
      <c r="K64" s="40" t="str">
        <f>IFERROR(COUNTIFS(Tabla7[Año],$C$59,Tabla7[Mes],K$61,Tabla7[Entrega conforme? Sin ninguna incidencia],"SI",Tabla7[Tipo de cliente],$B64)/COUNTIFS(Tabla7[Año],$C$59,Tabla7[Mes],K$61,Tabla7[Entrega conforme? Sin ninguna incidencia],"*",Tabla7[Tipo de cliente],$B64),"")</f>
        <v/>
      </c>
      <c r="L64" s="40" t="str">
        <f>IFERROR(COUNTIFS(Tabla7[Año],$C$59,Tabla7[Mes],L$61,Tabla7[Entrega conforme? Sin ninguna incidencia],"SI",Tabla7[Tipo de cliente],$B64)/COUNTIFS(Tabla7[Año],$C$59,Tabla7[Mes],L$61,Tabla7[Entrega conforme? Sin ninguna incidencia],"*",Tabla7[Tipo de cliente],$B64),"")</f>
        <v/>
      </c>
      <c r="M64" s="40" t="str">
        <f>IFERROR(COUNTIFS(Tabla7[Año],$C$59,Tabla7[Mes],M$61,Tabla7[Entrega conforme? Sin ninguna incidencia],"SI",Tabla7[Tipo de cliente],$B64)/COUNTIFS(Tabla7[Año],$C$59,Tabla7[Mes],M$61,Tabla7[Entrega conforme? Sin ninguna incidencia],"*",Tabla7[Tipo de cliente],$B64),"")</f>
        <v/>
      </c>
      <c r="N64" s="40" t="str">
        <f>IFERROR(COUNTIFS(Tabla7[Año],$C$59,Tabla7[Mes],N$61,Tabla7[Entrega conforme? Sin ninguna incidencia],"SI",Tabla7[Tipo de cliente],$B64)/COUNTIFS(Tabla7[Año],$C$59,Tabla7[Mes],N$61,Tabla7[Entrega conforme? Sin ninguna incidencia],"*",Tabla7[Tipo de cliente],$B64),"")</f>
        <v/>
      </c>
      <c r="O64" s="40" t="str">
        <f>IFERROR(COUNTIFS(Tabla7[Año],$C$59,Tabla7[Mes],O$61,Tabla7[Entrega conforme? Sin ninguna incidencia],"SI",Tabla7[Tipo de cliente],$B64)/COUNTIFS(Tabla7[Año],$C$59,Tabla7[Mes],O$61,Tabla7[Entrega conforme? Sin ninguna incidencia],"*",Tabla7[Tipo de cliente],$B64),"")</f>
        <v/>
      </c>
      <c r="P64" s="43">
        <f>IFERROR(COUNTIFS(Tabla7[Año],$C$33,Tabla7[Mes],"*",Tabla7[Entrega conforme? Sin ninguna incidencia],"SI",Tabla7[Tipo de cliente],$B64)/COUNTIFS(Tabla7[Año],$C$33,Tabla7[Mes],"*",Tabla7[Entrega conforme? Sin ninguna incidencia],"*",Tabla7[Tipo de cliente],$B64),"")</f>
        <v>0.84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IFERROR(COUNTIFS(Tabla7[Año],$C$59,Tabla7[Mes],D$61,Tabla7[Entrega conforme? Sin ninguna incidencia],"SI",Tabla7[Tipo de cliente],$B65)/COUNTIFS(Tabla7[Año],$C$59,Tabla7[Mes],D$61,Tabla7[Entrega conforme? Sin ninguna incidencia],"*",Tabla7[Tipo de cliente],$B65),"")</f>
        <v>0.8</v>
      </c>
      <c r="E65" s="40">
        <f>IFERROR(COUNTIFS(Tabla7[Año],$C$59,Tabla7[Mes],E$61,Tabla7[Entrega conforme? Sin ninguna incidencia],"SI",Tabla7[Tipo de cliente],$B65)/COUNTIFS(Tabla7[Año],$C$59,Tabla7[Mes],E$61,Tabla7[Entrega conforme? Sin ninguna incidencia],"*",Tabla7[Tipo de cliente],$B65),"")</f>
        <v>1</v>
      </c>
      <c r="F65" s="40">
        <f>IFERROR(COUNTIFS(Tabla7[Año],$C$59,Tabla7[Mes],F$61,Tabla7[Entrega conforme? Sin ninguna incidencia],"SI",Tabla7[Tipo de cliente],$B65)/COUNTIFS(Tabla7[Año],$C$59,Tabla7[Mes],F$61,Tabla7[Entrega conforme? Sin ninguna incidencia],"*",Tabla7[Tipo de cliente],$B65),"")</f>
        <v>0.6</v>
      </c>
      <c r="G65" s="40">
        <f>IFERROR(COUNTIFS(Tabla7[Año],$C$59,Tabla7[Mes],G$61,Tabla7[Entrega conforme? Sin ninguna incidencia],"SI",Tabla7[Tipo de cliente],$B65)/COUNTIFS(Tabla7[Año],$C$59,Tabla7[Mes],G$61,Tabla7[Entrega conforme? Sin ninguna incidencia],"*",Tabla7[Tipo de cliente],$B65),"")</f>
        <v>0.8</v>
      </c>
      <c r="H65" s="40">
        <f>IFERROR(COUNTIFS(Tabla7[Año],$C$59,Tabla7[Mes],H$61,Tabla7[Entrega conforme? Sin ninguna incidencia],"SI",Tabla7[Tipo de cliente],$B65)/COUNTIFS(Tabla7[Año],$C$59,Tabla7[Mes],H$61,Tabla7[Entrega conforme? Sin ninguna incidencia],"*",Tabla7[Tipo de cliente],$B65),"")</f>
        <v>1</v>
      </c>
      <c r="I65" s="40">
        <f>IFERROR(COUNTIFS(Tabla7[Año],$C$59,Tabla7[Mes],I$61,Tabla7[Entrega conforme? Sin ninguna incidencia],"SI",Tabla7[Tipo de cliente],$B65)/COUNTIFS(Tabla7[Año],$C$59,Tabla7[Mes],I$61,Tabla7[Entrega conforme? Sin ninguna incidencia],"*",Tabla7[Tipo de cliente],$B65),"")</f>
        <v>1</v>
      </c>
      <c r="J65" s="40">
        <f>IFERROR(COUNTIFS(Tabla7[Año],$C$59,Tabla7[Mes],J$61,Tabla7[Entrega conforme? Sin ninguna incidencia],"SI",Tabla7[Tipo de cliente],$B65)/COUNTIFS(Tabla7[Año],$C$59,Tabla7[Mes],J$61,Tabla7[Entrega conforme? Sin ninguna incidencia],"*",Tabla7[Tipo de cliente],$B65),"")</f>
        <v>0.6</v>
      </c>
      <c r="K65" s="40" t="str">
        <f>IFERROR(COUNTIFS(Tabla7[Año],$C$59,Tabla7[Mes],K$61,Tabla7[Entrega conforme? Sin ninguna incidencia],"SI",Tabla7[Tipo de cliente],$B65)/COUNTIFS(Tabla7[Año],$C$59,Tabla7[Mes],K$61,Tabla7[Entrega conforme? Sin ninguna incidencia],"*",Tabla7[Tipo de cliente],$B65),"")</f>
        <v/>
      </c>
      <c r="L65" s="40" t="str">
        <f>IFERROR(COUNTIFS(Tabla7[Año],$C$59,Tabla7[Mes],L$61,Tabla7[Entrega conforme? Sin ninguna incidencia],"SI",Tabla7[Tipo de cliente],$B65)/COUNTIFS(Tabla7[Año],$C$59,Tabla7[Mes],L$61,Tabla7[Entrega conforme? Sin ninguna incidencia],"*",Tabla7[Tipo de cliente],$B65),"")</f>
        <v/>
      </c>
      <c r="M65" s="40" t="str">
        <f>IFERROR(COUNTIFS(Tabla7[Año],$C$59,Tabla7[Mes],M$61,Tabla7[Entrega conforme? Sin ninguna incidencia],"SI",Tabla7[Tipo de cliente],$B65)/COUNTIFS(Tabla7[Año],$C$59,Tabla7[Mes],M$61,Tabla7[Entrega conforme? Sin ninguna incidencia],"*",Tabla7[Tipo de cliente],$B65),"")</f>
        <v/>
      </c>
      <c r="N65" s="40" t="str">
        <f>IFERROR(COUNTIFS(Tabla7[Año],$C$59,Tabla7[Mes],N$61,Tabla7[Entrega conforme? Sin ninguna incidencia],"SI",Tabla7[Tipo de cliente],$B65)/COUNTIFS(Tabla7[Año],$C$59,Tabla7[Mes],N$61,Tabla7[Entrega conforme? Sin ninguna incidencia],"*",Tabla7[Tipo de cliente],$B65),"")</f>
        <v/>
      </c>
      <c r="O65" s="40" t="str">
        <f>IFERROR(COUNTIFS(Tabla7[Año],$C$59,Tabla7[Mes],O$61,Tabla7[Entrega conforme? Sin ninguna incidencia],"SI",Tabla7[Tipo de cliente],$B65)/COUNTIFS(Tabla7[Año],$C$59,Tabla7[Mes],O$61,Tabla7[Entrega conforme? Sin ninguna incidencia],"*",Tabla7[Tipo de cliente],$B65),"")</f>
        <v/>
      </c>
      <c r="P65" s="43">
        <f>IFERROR(COUNTIFS(Tabla7[Año],$C$33,Tabla7[Mes],"*",Tabla7[Entrega conforme? Sin ninguna incidencia],"SI",Tabla7[Tipo de cliente],$B65)/COUNTIFS(Tabla7[Año],$C$33,Tabla7[Mes],"*",Tabla7[Entrega conforme? Sin ninguna incidencia],"*",Tabla7[Tipo de cliente],$B65),"")</f>
        <v>0.8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IFERROR(COUNTIFS(Tabla7[Año],$C$59,Tabla7[Mes],D$61,Tabla7[Entrega conforme? Sin ninguna incidencia],"SI",Tabla7[Tipo de cliente],$B66)/COUNTIFS(Tabla7[Año],$C$59,Tabla7[Mes],D$61,Tabla7[Entrega conforme? Sin ninguna incidencia],"*",Tabla7[Tipo de cliente],$B66),"")</f>
        <v>1</v>
      </c>
      <c r="E66" s="40">
        <f>IFERROR(COUNTIFS(Tabla7[Año],$C$59,Tabla7[Mes],E$61,Tabla7[Entrega conforme? Sin ninguna incidencia],"SI",Tabla7[Tipo de cliente],$B66)/COUNTIFS(Tabla7[Año],$C$59,Tabla7[Mes],E$61,Tabla7[Entrega conforme? Sin ninguna incidencia],"*",Tabla7[Tipo de cliente],$B66),"")</f>
        <v>0.875</v>
      </c>
      <c r="F66" s="40">
        <f>IFERROR(COUNTIFS(Tabla7[Año],$C$59,Tabla7[Mes],F$61,Tabla7[Entrega conforme? Sin ninguna incidencia],"SI",Tabla7[Tipo de cliente],$B66)/COUNTIFS(Tabla7[Año],$C$59,Tabla7[Mes],F$61,Tabla7[Entrega conforme? Sin ninguna incidencia],"*",Tabla7[Tipo de cliente],$B66),"")</f>
        <v>0.5</v>
      </c>
      <c r="G66" s="40">
        <f>IFERROR(COUNTIFS(Tabla7[Año],$C$59,Tabla7[Mes],G$61,Tabla7[Entrega conforme? Sin ninguna incidencia],"SI",Tabla7[Tipo de cliente],$B66)/COUNTIFS(Tabla7[Año],$C$59,Tabla7[Mes],G$61,Tabla7[Entrega conforme? Sin ninguna incidencia],"*",Tabla7[Tipo de cliente],$B66),"")</f>
        <v>0.4</v>
      </c>
      <c r="H66" s="40">
        <f>IFERROR(COUNTIFS(Tabla7[Año],$C$59,Tabla7[Mes],H$61,Tabla7[Entrega conforme? Sin ninguna incidencia],"SI",Tabla7[Tipo de cliente],$B66)/COUNTIFS(Tabla7[Año],$C$59,Tabla7[Mes],H$61,Tabla7[Entrega conforme? Sin ninguna incidencia],"*",Tabla7[Tipo de cliente],$B66),"")</f>
        <v>1</v>
      </c>
      <c r="I66" s="40">
        <f>IFERROR(COUNTIFS(Tabla7[Año],$C$59,Tabla7[Mes],I$61,Tabla7[Entrega conforme? Sin ninguna incidencia],"SI",Tabla7[Tipo de cliente],$B66)/COUNTIFS(Tabla7[Año],$C$59,Tabla7[Mes],I$61,Tabla7[Entrega conforme? Sin ninguna incidencia],"*",Tabla7[Tipo de cliente],$B66),"")</f>
        <v>1</v>
      </c>
      <c r="J66" s="40">
        <f>IFERROR(COUNTIFS(Tabla7[Año],$C$59,Tabla7[Mes],J$61,Tabla7[Entrega conforme? Sin ninguna incidencia],"SI",Tabla7[Tipo de cliente],$B66)/COUNTIFS(Tabla7[Año],$C$59,Tabla7[Mes],J$61,Tabla7[Entrega conforme? Sin ninguna incidencia],"*",Tabla7[Tipo de cliente],$B66),"")</f>
        <v>0.75</v>
      </c>
      <c r="K66" s="40" t="str">
        <f>IFERROR(COUNTIFS(Tabla7[Año],$C$59,Tabla7[Mes],K$61,Tabla7[Entrega conforme? Sin ninguna incidencia],"SI",Tabla7[Tipo de cliente],$B66)/COUNTIFS(Tabla7[Año],$C$59,Tabla7[Mes],K$61,Tabla7[Entrega conforme? Sin ninguna incidencia],"*",Tabla7[Tipo de cliente],$B66),"")</f>
        <v/>
      </c>
      <c r="L66" s="40" t="str">
        <f>IFERROR(COUNTIFS(Tabla7[Año],$C$59,Tabla7[Mes],L$61,Tabla7[Entrega conforme? Sin ninguna incidencia],"SI",Tabla7[Tipo de cliente],$B66)/COUNTIFS(Tabla7[Año],$C$59,Tabla7[Mes],L$61,Tabla7[Entrega conforme? Sin ninguna incidencia],"*",Tabla7[Tipo de cliente],$B66),"")</f>
        <v/>
      </c>
      <c r="M66" s="40" t="str">
        <f>IFERROR(COUNTIFS(Tabla7[Año],$C$59,Tabla7[Mes],M$61,Tabla7[Entrega conforme? Sin ninguna incidencia],"SI",Tabla7[Tipo de cliente],$B66)/COUNTIFS(Tabla7[Año],$C$59,Tabla7[Mes],M$61,Tabla7[Entrega conforme? Sin ninguna incidencia],"*",Tabla7[Tipo de cliente],$B66),"")</f>
        <v/>
      </c>
      <c r="N66" s="40" t="str">
        <f>IFERROR(COUNTIFS(Tabla7[Año],$C$59,Tabla7[Mes],N$61,Tabla7[Entrega conforme? Sin ninguna incidencia],"SI",Tabla7[Tipo de cliente],$B66)/COUNTIFS(Tabla7[Año],$C$59,Tabla7[Mes],N$61,Tabla7[Entrega conforme? Sin ninguna incidencia],"*",Tabla7[Tipo de cliente],$B66),"")</f>
        <v/>
      </c>
      <c r="O66" s="40" t="str">
        <f>IFERROR(COUNTIFS(Tabla7[Año],$C$59,Tabla7[Mes],O$61,Tabla7[Entrega conforme? Sin ninguna incidencia],"SI",Tabla7[Tipo de cliente],$B66)/COUNTIFS(Tabla7[Año],$C$59,Tabla7[Mes],O$61,Tabla7[Entrega conforme? Sin ninguna incidencia],"*",Tabla7[Tipo de cliente],$B66),"")</f>
        <v/>
      </c>
      <c r="P66" s="43">
        <f>IFERROR(COUNTIFS(Tabla7[Año],$C$33,Tabla7[Mes],"*",Tabla7[Entrega conforme? Sin ninguna incidencia],"SI",Tabla7[Tipo de cliente],$B66)/COUNTIFS(Tabla7[Año],$C$33,Tabla7[Mes],"*",Tabla7[Entrega conforme? Sin ninguna incidencia],"*",Tabla7[Tipo de cliente],$B66),"")</f>
        <v>0.68965517241379315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IFERROR(COUNTIFS(Tabla7[Año],$C$59,Tabla7[Mes],D$61,Tabla7[Entrega conforme? Sin ninguna incidencia],"SI",Tabla7[Tipo de cliente],$B67)/COUNTIFS(Tabla7[Año],$C$59,Tabla7[Mes],D$61,Tabla7[Entrega conforme? Sin ninguna incidencia],"*",Tabla7[Tipo de cliente],$B67),"")</f>
        <v>0.8</v>
      </c>
      <c r="E67" s="40">
        <f>IFERROR(COUNTIFS(Tabla7[Año],$C$59,Tabla7[Mes],E$61,Tabla7[Entrega conforme? Sin ninguna incidencia],"SI",Tabla7[Tipo de cliente],$B67)/COUNTIFS(Tabla7[Año],$C$59,Tabla7[Mes],E$61,Tabla7[Entrega conforme? Sin ninguna incidencia],"*",Tabla7[Tipo de cliente],$B67),"")</f>
        <v>0.75</v>
      </c>
      <c r="F67" s="40">
        <f>IFERROR(COUNTIFS(Tabla7[Año],$C$59,Tabla7[Mes],F$61,Tabla7[Entrega conforme? Sin ninguna incidencia],"SI",Tabla7[Tipo de cliente],$B67)/COUNTIFS(Tabla7[Año],$C$59,Tabla7[Mes],F$61,Tabla7[Entrega conforme? Sin ninguna incidencia],"*",Tabla7[Tipo de cliente],$B67),"")</f>
        <v>1</v>
      </c>
      <c r="G67" s="40">
        <f>IFERROR(COUNTIFS(Tabla7[Año],$C$59,Tabla7[Mes],G$61,Tabla7[Entrega conforme? Sin ninguna incidencia],"SI",Tabla7[Tipo de cliente],$B67)/COUNTIFS(Tabla7[Año],$C$59,Tabla7[Mes],G$61,Tabla7[Entrega conforme? Sin ninguna incidencia],"*",Tabla7[Tipo de cliente],$B67),"")</f>
        <v>0.9</v>
      </c>
      <c r="H67" s="40">
        <f>IFERROR(COUNTIFS(Tabla7[Año],$C$59,Tabla7[Mes],H$61,Tabla7[Entrega conforme? Sin ninguna incidencia],"SI",Tabla7[Tipo de cliente],$B67)/COUNTIFS(Tabla7[Año],$C$59,Tabla7[Mes],H$61,Tabla7[Entrega conforme? Sin ninguna incidencia],"*",Tabla7[Tipo de cliente],$B67),"")</f>
        <v>0</v>
      </c>
      <c r="I67" s="40" t="str">
        <f>IFERROR(COUNTIFS(Tabla7[Año],$C$59,Tabla7[Mes],I$61,Tabla7[Entrega conforme? Sin ninguna incidencia],"SI",Tabla7[Tipo de cliente],$B67)/COUNTIFS(Tabla7[Año],$C$59,Tabla7[Mes],I$61,Tabla7[Entrega conforme? Sin ninguna incidencia],"*",Tabla7[Tipo de cliente],$B67),"")</f>
        <v/>
      </c>
      <c r="J67" s="40">
        <f>IFERROR(COUNTIFS(Tabla7[Año],$C$59,Tabla7[Mes],J$61,Tabla7[Entrega conforme? Sin ninguna incidencia],"SI",Tabla7[Tipo de cliente],$B67)/COUNTIFS(Tabla7[Año],$C$59,Tabla7[Mes],J$61,Tabla7[Entrega conforme? Sin ninguna incidencia],"*",Tabla7[Tipo de cliente],$B67),"")</f>
        <v>1</v>
      </c>
      <c r="K67" s="40" t="str">
        <f>IFERROR(COUNTIFS(Tabla7[Año],$C$59,Tabla7[Mes],K$61,Tabla7[Entrega conforme? Sin ninguna incidencia],"SI",Tabla7[Tipo de cliente],$B67)/COUNTIFS(Tabla7[Año],$C$59,Tabla7[Mes],K$61,Tabla7[Entrega conforme? Sin ninguna incidencia],"*",Tabla7[Tipo de cliente],$B67),"")</f>
        <v/>
      </c>
      <c r="L67" s="40" t="str">
        <f>IFERROR(COUNTIFS(Tabla7[Año],$C$59,Tabla7[Mes],L$61,Tabla7[Entrega conforme? Sin ninguna incidencia],"SI",Tabla7[Tipo de cliente],$B67)/COUNTIFS(Tabla7[Año],$C$59,Tabla7[Mes],L$61,Tabla7[Entrega conforme? Sin ninguna incidencia],"*",Tabla7[Tipo de cliente],$B67),"")</f>
        <v/>
      </c>
      <c r="M67" s="40" t="str">
        <f>IFERROR(COUNTIFS(Tabla7[Año],$C$59,Tabla7[Mes],M$61,Tabla7[Entrega conforme? Sin ninguna incidencia],"SI",Tabla7[Tipo de cliente],$B67)/COUNTIFS(Tabla7[Año],$C$59,Tabla7[Mes],M$61,Tabla7[Entrega conforme? Sin ninguna incidencia],"*",Tabla7[Tipo de cliente],$B67),"")</f>
        <v/>
      </c>
      <c r="N67" s="40" t="str">
        <f>IFERROR(COUNTIFS(Tabla7[Año],$C$59,Tabla7[Mes],N$61,Tabla7[Entrega conforme? Sin ninguna incidencia],"SI",Tabla7[Tipo de cliente],$B67)/COUNTIFS(Tabla7[Año],$C$59,Tabla7[Mes],N$61,Tabla7[Entrega conforme? Sin ninguna incidencia],"*",Tabla7[Tipo de cliente],$B67),"")</f>
        <v/>
      </c>
      <c r="O67" s="40" t="str">
        <f>IFERROR(COUNTIFS(Tabla7[Año],$C$59,Tabla7[Mes],O$61,Tabla7[Entrega conforme? Sin ninguna incidencia],"SI",Tabla7[Tipo de cliente],$B67)/COUNTIFS(Tabla7[Año],$C$59,Tabla7[Mes],O$61,Tabla7[Entrega conforme? Sin ninguna incidencia],"*",Tabla7[Tipo de cliente],$B67),"")</f>
        <v/>
      </c>
      <c r="P67" s="43">
        <f>IFERROR(COUNTIFS(Tabla7[Año],$C$33,Tabla7[Mes],"*",Tabla7[Entrega conforme? Sin ninguna incidencia],"SI",Tabla7[Tipo de cliente],$B67)/COUNTIFS(Tabla7[Año],$C$33,Tabla7[Mes],"*",Tabla7[Entrega conforme? Sin ninguna incidencia],"*",Tabla7[Tipo de cliente],$B67),"")</f>
        <v>0.80769230769230771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IFERROR(COUNTIFS(Tabla7[Año],$C$59,Tabla7[Mes],D$61,Tabla7[Entrega conforme? Sin ninguna incidencia],"SI",Tabla7[Tipo de cliente],$B68)/COUNTIFS(Tabla7[Año],$C$59,Tabla7[Mes],D$61,Tabla7[Entrega conforme? Sin ninguna incidencia],"*",Tabla7[Tipo de cliente],$B68),"")</f>
        <v>0.70833333333333337</v>
      </c>
      <c r="E68" s="40">
        <f>IFERROR(COUNTIFS(Tabla7[Año],$C$59,Tabla7[Mes],E$61,Tabla7[Entrega conforme? Sin ninguna incidencia],"SI",Tabla7[Tipo de cliente],$B68)/COUNTIFS(Tabla7[Año],$C$59,Tabla7[Mes],E$61,Tabla7[Entrega conforme? Sin ninguna incidencia],"*",Tabla7[Tipo de cliente],$B68),"")</f>
        <v>0.78947368421052633</v>
      </c>
      <c r="F68" s="40">
        <f>IFERROR(COUNTIFS(Tabla7[Año],$C$59,Tabla7[Mes],F$61,Tabla7[Entrega conforme? Sin ninguna incidencia],"SI",Tabla7[Tipo de cliente],$B68)/COUNTIFS(Tabla7[Año],$C$59,Tabla7[Mes],F$61,Tabla7[Entrega conforme? Sin ninguna incidencia],"*",Tabla7[Tipo de cliente],$B68),"")</f>
        <v>0.66666666666666663</v>
      </c>
      <c r="G68" s="40">
        <f>IFERROR(COUNTIFS(Tabla7[Año],$C$59,Tabla7[Mes],G$61,Tabla7[Entrega conforme? Sin ninguna incidencia],"SI",Tabla7[Tipo de cliente],$B68)/COUNTIFS(Tabla7[Año],$C$59,Tabla7[Mes],G$61,Tabla7[Entrega conforme? Sin ninguna incidencia],"*",Tabla7[Tipo de cliente],$B68),"")</f>
        <v>0.72413793103448276</v>
      </c>
      <c r="H68" s="40">
        <f>IFERROR(COUNTIFS(Tabla7[Año],$C$59,Tabla7[Mes],H$61,Tabla7[Entrega conforme? Sin ninguna incidencia],"SI",Tabla7[Tipo de cliente],$B68)/COUNTIFS(Tabla7[Año],$C$59,Tabla7[Mes],H$61,Tabla7[Entrega conforme? Sin ninguna incidencia],"*",Tabla7[Tipo de cliente],$B68),"")</f>
        <v>0.68</v>
      </c>
      <c r="I68" s="40">
        <f>IFERROR(COUNTIFS(Tabla7[Año],$C$59,Tabla7[Mes],I$61,Tabla7[Entrega conforme? Sin ninguna incidencia],"SI",Tabla7[Tipo de cliente],$B68)/COUNTIFS(Tabla7[Año],$C$59,Tabla7[Mes],I$61,Tabla7[Entrega conforme? Sin ninguna incidencia],"*",Tabla7[Tipo de cliente],$B68),"")</f>
        <v>0.25</v>
      </c>
      <c r="J68" s="40">
        <f>IFERROR(COUNTIFS(Tabla7[Año],$C$59,Tabla7[Mes],J$61,Tabla7[Entrega conforme? Sin ninguna incidencia],"SI",Tabla7[Tipo de cliente],$B68)/COUNTIFS(Tabla7[Año],$C$59,Tabla7[Mes],J$61,Tabla7[Entrega conforme? Sin ninguna incidencia],"*",Tabla7[Tipo de cliente],$B68),"")</f>
        <v>0.83333333333333337</v>
      </c>
      <c r="K68" s="40" t="str">
        <f>IFERROR(COUNTIFS(Tabla7[Año],$C$59,Tabla7[Mes],K$61,Tabla7[Entrega conforme? Sin ninguna incidencia],"SI",Tabla7[Tipo de cliente],$B68)/COUNTIFS(Tabla7[Año],$C$59,Tabla7[Mes],K$61,Tabla7[Entrega conforme? Sin ninguna incidencia],"*",Tabla7[Tipo de cliente],$B68),"")</f>
        <v/>
      </c>
      <c r="L68" s="40" t="str">
        <f>IFERROR(COUNTIFS(Tabla7[Año],$C$59,Tabla7[Mes],L$61,Tabla7[Entrega conforme? Sin ninguna incidencia],"SI",Tabla7[Tipo de cliente],$B68)/COUNTIFS(Tabla7[Año],$C$59,Tabla7[Mes],L$61,Tabla7[Entrega conforme? Sin ninguna incidencia],"*",Tabla7[Tipo de cliente],$B68),"")</f>
        <v/>
      </c>
      <c r="M68" s="40" t="str">
        <f>IFERROR(COUNTIFS(Tabla7[Año],$C$59,Tabla7[Mes],M$61,Tabla7[Entrega conforme? Sin ninguna incidencia],"SI",Tabla7[Tipo de cliente],$B68)/COUNTIFS(Tabla7[Año],$C$59,Tabla7[Mes],M$61,Tabla7[Entrega conforme? Sin ninguna incidencia],"*",Tabla7[Tipo de cliente],$B68),"")</f>
        <v/>
      </c>
      <c r="N68" s="40" t="str">
        <f>IFERROR(COUNTIFS(Tabla7[Año],$C$59,Tabla7[Mes],N$61,Tabla7[Entrega conforme? Sin ninguna incidencia],"SI",Tabla7[Tipo de cliente],$B68)/COUNTIFS(Tabla7[Año],$C$59,Tabla7[Mes],N$61,Tabla7[Entrega conforme? Sin ninguna incidencia],"*",Tabla7[Tipo de cliente],$B68),"")</f>
        <v/>
      </c>
      <c r="O68" s="40" t="str">
        <f>IFERROR(COUNTIFS(Tabla7[Año],$C$59,Tabla7[Mes],O$61,Tabla7[Entrega conforme? Sin ninguna incidencia],"SI",Tabla7[Tipo de cliente],$B68)/COUNTIFS(Tabla7[Año],$C$59,Tabla7[Mes],O$61,Tabla7[Entrega conforme? Sin ninguna incidencia],"*",Tabla7[Tipo de cliente],$B68),"")</f>
        <v/>
      </c>
      <c r="P68" s="43">
        <f>IFERROR(COUNTIFS(Tabla7[Año],$C$33,Tabla7[Mes],"*",Tabla7[Entrega conforme? Sin ninguna incidencia],"SI",Tabla7[Tipo de cliente],$B68)/COUNTIFS(Tabla7[Año],$C$33,Tabla7[Mes],"*",Tabla7[Entrega conforme? Sin ninguna incidencia],"*",Tabla7[Tipo de cliente],$B68),"")</f>
        <v>0.69047619047619047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IFERROR(COUNTIFS(Tabla7[Año],$C$59,Tabla7[Mes],D$61,Tabla7[Entrega conforme? Sin ninguna incidencia],"SI",Tabla7[Tipo de cliente],$B69)/COUNTIFS(Tabla7[Año],$C$59,Tabla7[Mes],D$61,Tabla7[Entrega conforme? Sin ninguna incidencia],"*",Tabla7[Tipo de cliente],$B69),"")</f>
        <v/>
      </c>
      <c r="E69" s="40" t="str">
        <f>IFERROR(COUNTIFS(Tabla7[Año],$C$59,Tabla7[Mes],E$61,Tabla7[Entrega conforme? Sin ninguna incidencia],"SI",Tabla7[Tipo de cliente],$B69)/COUNTIFS(Tabla7[Año],$C$59,Tabla7[Mes],E$61,Tabla7[Entrega conforme? Sin ninguna incidencia],"*",Tabla7[Tipo de cliente],$B69),"")</f>
        <v/>
      </c>
      <c r="F69" s="40" t="str">
        <f>IFERROR(COUNTIFS(Tabla7[Año],$C$59,Tabla7[Mes],F$61,Tabla7[Entrega conforme? Sin ninguna incidencia],"SI",Tabla7[Tipo de cliente],$B69)/COUNTIFS(Tabla7[Año],$C$59,Tabla7[Mes],F$61,Tabla7[Entrega conforme? Sin ninguna incidencia],"*",Tabla7[Tipo de cliente],$B69),"")</f>
        <v/>
      </c>
      <c r="G69" s="40" t="str">
        <f>IFERROR(COUNTIFS(Tabla7[Año],$C$59,Tabla7[Mes],G$61,Tabla7[Entrega conforme? Sin ninguna incidencia],"SI",Tabla7[Tipo de cliente],$B69)/COUNTIFS(Tabla7[Año],$C$59,Tabla7[Mes],G$61,Tabla7[Entrega conforme? Sin ninguna incidencia],"*",Tabla7[Tipo de cliente],$B69),"")</f>
        <v/>
      </c>
      <c r="H69" s="40" t="str">
        <f>IFERROR(COUNTIFS(Tabla7[Año],$C$59,Tabla7[Mes],H$61,Tabla7[Entrega conforme? Sin ninguna incidencia],"SI",Tabla7[Tipo de cliente],$B69)/COUNTIFS(Tabla7[Año],$C$59,Tabla7[Mes],H$61,Tabla7[Entrega conforme? Sin ninguna incidencia],"*",Tabla7[Tipo de cliente],$B69),"")</f>
        <v/>
      </c>
      <c r="I69" s="40" t="str">
        <f>IFERROR(COUNTIFS(Tabla7[Año],$C$59,Tabla7[Mes],I$61,Tabla7[Entrega conforme? Sin ninguna incidencia],"SI",Tabla7[Tipo de cliente],$B69)/COUNTIFS(Tabla7[Año],$C$59,Tabla7[Mes],I$61,Tabla7[Entrega conforme? Sin ninguna incidencia],"*",Tabla7[Tipo de cliente],$B69),"")</f>
        <v/>
      </c>
      <c r="J69" s="40" t="str">
        <f>IFERROR(COUNTIFS(Tabla7[Año],$C$59,Tabla7[Mes],J$61,Tabla7[Entrega conforme? Sin ninguna incidencia],"SI",Tabla7[Tipo de cliente],$B69)/COUNTIFS(Tabla7[Año],$C$59,Tabla7[Mes],J$61,Tabla7[Entrega conforme? Sin ninguna incidencia],"*",Tabla7[Tipo de cliente],$B69),"")</f>
        <v/>
      </c>
      <c r="K69" s="40" t="str">
        <f>IFERROR(COUNTIFS(Tabla7[Año],$C$59,Tabla7[Mes],K$61,Tabla7[Entrega conforme? Sin ninguna incidencia],"SI",Tabla7[Tipo de cliente],$B69)/COUNTIFS(Tabla7[Año],$C$59,Tabla7[Mes],K$61,Tabla7[Entrega conforme? Sin ninguna incidencia],"*",Tabla7[Tipo de cliente],$B69),"")</f>
        <v/>
      </c>
      <c r="L69" s="40" t="str">
        <f>IFERROR(COUNTIFS(Tabla7[Año],$C$59,Tabla7[Mes],L$61,Tabla7[Entrega conforme? Sin ninguna incidencia],"SI",Tabla7[Tipo de cliente],$B69)/COUNTIFS(Tabla7[Año],$C$59,Tabla7[Mes],L$61,Tabla7[Entrega conforme? Sin ninguna incidencia],"*",Tabla7[Tipo de cliente],$B69),"")</f>
        <v/>
      </c>
      <c r="M69" s="40" t="str">
        <f>IFERROR(COUNTIFS(Tabla7[Año],$C$59,Tabla7[Mes],M$61,Tabla7[Entrega conforme? Sin ninguna incidencia],"SI",Tabla7[Tipo de cliente],$B69)/COUNTIFS(Tabla7[Año],$C$59,Tabla7[Mes],M$61,Tabla7[Entrega conforme? Sin ninguna incidencia],"*",Tabla7[Tipo de cliente],$B69),"")</f>
        <v/>
      </c>
      <c r="N69" s="40" t="str">
        <f>IFERROR(COUNTIFS(Tabla7[Año],$C$59,Tabla7[Mes],N$61,Tabla7[Entrega conforme? Sin ninguna incidencia],"SI",Tabla7[Tipo de cliente],$B69)/COUNTIFS(Tabla7[Año],$C$59,Tabla7[Mes],N$61,Tabla7[Entrega conforme? Sin ninguna incidencia],"*",Tabla7[Tipo de cliente],$B69),"")</f>
        <v/>
      </c>
      <c r="O69" s="40" t="str">
        <f>IFERROR(COUNTIFS(Tabla7[Año],$C$59,Tabla7[Mes],O$61,Tabla7[Entrega conforme? Sin ninguna incidencia],"SI",Tabla7[Tipo de cliente],$B69)/COUNTIFS(Tabla7[Año],$C$59,Tabla7[Mes],O$61,Tabla7[Entrega conforme? Sin ninguna incidencia],"*",Tabla7[Tipo de cliente],$B69),"")</f>
        <v/>
      </c>
      <c r="P69" s="43" t="str">
        <f>IFERROR(COUNTIFS(Tabla7[Año],$C$33,Tabla7[Mes],"*",Tabla7[Entrega conforme? Sin ninguna incidencia],"SI",Tabla7[Tipo de cliente],$B69)/COUNTIFS(Tabla7[Año],$C$33,Tabla7[Mes],"*",Tabla7[Entrega conforme? Sin ninguna incidencia],"*",Tabla7[Tipo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IFERROR(COUNTIFS(Tabla7[Año],$C$59,Tabla7[Mes],D$61,Tabla7[Entrega conforme? Sin ninguna incidencia],"SI",Tabla7[Tipo de cliente],$B70)/COUNTIFS(Tabla7[Año],$C$59,Tabla7[Mes],D$61,Tabla7[Entrega conforme? Sin ninguna incidencia],"*",Tabla7[Tipo de cliente],$B70),"")</f>
        <v/>
      </c>
      <c r="E70" s="40" t="str">
        <f>IFERROR(COUNTIFS(Tabla7[Año],$C$59,Tabla7[Mes],E$61,Tabla7[Entrega conforme? Sin ninguna incidencia],"SI",Tabla7[Tipo de cliente],$B70)/COUNTIFS(Tabla7[Año],$C$59,Tabla7[Mes],E$61,Tabla7[Entrega conforme? Sin ninguna incidencia],"*",Tabla7[Tipo de cliente],$B70),"")</f>
        <v/>
      </c>
      <c r="F70" s="40" t="str">
        <f>IFERROR(COUNTIFS(Tabla7[Año],$C$59,Tabla7[Mes],F$61,Tabla7[Entrega conforme? Sin ninguna incidencia],"SI",Tabla7[Tipo de cliente],$B70)/COUNTIFS(Tabla7[Año],$C$59,Tabla7[Mes],F$61,Tabla7[Entrega conforme? Sin ninguna incidencia],"*",Tabla7[Tipo de cliente],$B70),"")</f>
        <v/>
      </c>
      <c r="G70" s="40" t="str">
        <f>IFERROR(COUNTIFS(Tabla7[Año],$C$59,Tabla7[Mes],G$61,Tabla7[Entrega conforme? Sin ninguna incidencia],"SI",Tabla7[Tipo de cliente],$B70)/COUNTIFS(Tabla7[Año],$C$59,Tabla7[Mes],G$61,Tabla7[Entrega conforme? Sin ninguna incidencia],"*",Tabla7[Tipo de cliente],$B70),"")</f>
        <v/>
      </c>
      <c r="H70" s="40" t="str">
        <f>IFERROR(COUNTIFS(Tabla7[Año],$C$59,Tabla7[Mes],H$61,Tabla7[Entrega conforme? Sin ninguna incidencia],"SI",Tabla7[Tipo de cliente],$B70)/COUNTIFS(Tabla7[Año],$C$59,Tabla7[Mes],H$61,Tabla7[Entrega conforme? Sin ninguna incidencia],"*",Tabla7[Tipo de cliente],$B70),"")</f>
        <v/>
      </c>
      <c r="I70" s="40" t="str">
        <f>IFERROR(COUNTIFS(Tabla7[Año],$C$59,Tabla7[Mes],I$61,Tabla7[Entrega conforme? Sin ninguna incidencia],"SI",Tabla7[Tipo de cliente],$B70)/COUNTIFS(Tabla7[Año],$C$59,Tabla7[Mes],I$61,Tabla7[Entrega conforme? Sin ninguna incidencia],"*",Tabla7[Tipo de cliente],$B70),"")</f>
        <v/>
      </c>
      <c r="J70" s="40" t="str">
        <f>IFERROR(COUNTIFS(Tabla7[Año],$C$59,Tabla7[Mes],J$61,Tabla7[Entrega conforme? Sin ninguna incidencia],"SI",Tabla7[Tipo de cliente],$B70)/COUNTIFS(Tabla7[Año],$C$59,Tabla7[Mes],J$61,Tabla7[Entrega conforme? Sin ninguna incidencia],"*",Tabla7[Tipo de cliente],$B70),"")</f>
        <v/>
      </c>
      <c r="K70" s="40" t="str">
        <f>IFERROR(COUNTIFS(Tabla7[Año],$C$59,Tabla7[Mes],K$61,Tabla7[Entrega conforme? Sin ninguna incidencia],"SI",Tabla7[Tipo de cliente],$B70)/COUNTIFS(Tabla7[Año],$C$59,Tabla7[Mes],K$61,Tabla7[Entrega conforme? Sin ninguna incidencia],"*",Tabla7[Tipo de cliente],$B70),"")</f>
        <v/>
      </c>
      <c r="L70" s="40" t="str">
        <f>IFERROR(COUNTIFS(Tabla7[Año],$C$59,Tabla7[Mes],L$61,Tabla7[Entrega conforme? Sin ninguna incidencia],"SI",Tabla7[Tipo de cliente],$B70)/COUNTIFS(Tabla7[Año],$C$59,Tabla7[Mes],L$61,Tabla7[Entrega conforme? Sin ninguna incidencia],"*",Tabla7[Tipo de cliente],$B70),"")</f>
        <v/>
      </c>
      <c r="M70" s="40" t="str">
        <f>IFERROR(COUNTIFS(Tabla7[Año],$C$59,Tabla7[Mes],M$61,Tabla7[Entrega conforme? Sin ninguna incidencia],"SI",Tabla7[Tipo de cliente],$B70)/COUNTIFS(Tabla7[Año],$C$59,Tabla7[Mes],M$61,Tabla7[Entrega conforme? Sin ninguna incidencia],"*",Tabla7[Tipo de cliente],$B70),"")</f>
        <v/>
      </c>
      <c r="N70" s="40" t="str">
        <f>IFERROR(COUNTIFS(Tabla7[Año],$C$59,Tabla7[Mes],N$61,Tabla7[Entrega conforme? Sin ninguna incidencia],"SI",Tabla7[Tipo de cliente],$B70)/COUNTIFS(Tabla7[Año],$C$59,Tabla7[Mes],N$61,Tabla7[Entrega conforme? Sin ninguna incidencia],"*",Tabla7[Tipo de cliente],$B70),"")</f>
        <v/>
      </c>
      <c r="O70" s="40" t="str">
        <f>IFERROR(COUNTIFS(Tabla7[Año],$C$59,Tabla7[Mes],O$61,Tabla7[Entrega conforme? Sin ninguna incidencia],"SI",Tabla7[Tipo de cliente],$B70)/COUNTIFS(Tabla7[Año],$C$59,Tabla7[Mes],O$61,Tabla7[Entrega conforme? Sin ninguna incidencia],"*",Tabla7[Tipo de cliente],$B70),"")</f>
        <v/>
      </c>
      <c r="P70" s="43" t="str">
        <f>IFERROR(COUNTIFS(Tabla7[Año],$C$33,Tabla7[Mes],"*",Tabla7[Entrega conforme? Sin ninguna incidencia],"SI",Tabla7[Tipo de cliente],$B70)/COUNTIFS(Tabla7[Año],$C$33,Tabla7[Mes],"*",Tabla7[Entrega conforme? Sin ninguna incidencia],"*",Tabla7[Tipo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IFERROR(COUNTIFS(Tabla7[Año],$C$59,Tabla7[Mes],D$61,Tabla7[Entrega conforme? Sin ninguna incidencia],"SI",Tabla7[Tipo de cliente],$B71)/COUNTIFS(Tabla7[Año],$C$59,Tabla7[Mes],D$61,Tabla7[Entrega conforme? Sin ninguna incidencia],"*",Tabla7[Tipo de cliente],$B71),"")</f>
        <v/>
      </c>
      <c r="E71" s="40" t="str">
        <f>IFERROR(COUNTIFS(Tabla7[Año],$C$59,Tabla7[Mes],E$61,Tabla7[Entrega conforme? Sin ninguna incidencia],"SI",Tabla7[Tipo de cliente],$B71)/COUNTIFS(Tabla7[Año],$C$59,Tabla7[Mes],E$61,Tabla7[Entrega conforme? Sin ninguna incidencia],"*",Tabla7[Tipo de cliente],$B71),"")</f>
        <v/>
      </c>
      <c r="F71" s="40" t="str">
        <f>IFERROR(COUNTIFS(Tabla7[Año],$C$59,Tabla7[Mes],F$61,Tabla7[Entrega conforme? Sin ninguna incidencia],"SI",Tabla7[Tipo de cliente],$B71)/COUNTIFS(Tabla7[Año],$C$59,Tabla7[Mes],F$61,Tabla7[Entrega conforme? Sin ninguna incidencia],"*",Tabla7[Tipo de cliente],$B71),"")</f>
        <v/>
      </c>
      <c r="G71" s="40" t="str">
        <f>IFERROR(COUNTIFS(Tabla7[Año],$C$59,Tabla7[Mes],G$61,Tabla7[Entrega conforme? Sin ninguna incidencia],"SI",Tabla7[Tipo de cliente],$B71)/COUNTIFS(Tabla7[Año],$C$59,Tabla7[Mes],G$61,Tabla7[Entrega conforme? Sin ninguna incidencia],"*",Tabla7[Tipo de cliente],$B71),"")</f>
        <v/>
      </c>
      <c r="H71" s="40" t="str">
        <f>IFERROR(COUNTIFS(Tabla7[Año],$C$59,Tabla7[Mes],H$61,Tabla7[Entrega conforme? Sin ninguna incidencia],"SI",Tabla7[Tipo de cliente],$B71)/COUNTIFS(Tabla7[Año],$C$59,Tabla7[Mes],H$61,Tabla7[Entrega conforme? Sin ninguna incidencia],"*",Tabla7[Tipo de cliente],$B71),"")</f>
        <v/>
      </c>
      <c r="I71" s="40" t="str">
        <f>IFERROR(COUNTIFS(Tabla7[Año],$C$59,Tabla7[Mes],I$61,Tabla7[Entrega conforme? Sin ninguna incidencia],"SI",Tabla7[Tipo de cliente],$B71)/COUNTIFS(Tabla7[Año],$C$59,Tabla7[Mes],I$61,Tabla7[Entrega conforme? Sin ninguna incidencia],"*",Tabla7[Tipo de cliente],$B71),"")</f>
        <v/>
      </c>
      <c r="J71" s="40" t="str">
        <f>IFERROR(COUNTIFS(Tabla7[Año],$C$59,Tabla7[Mes],J$61,Tabla7[Entrega conforme? Sin ninguna incidencia],"SI",Tabla7[Tipo de cliente],$B71)/COUNTIFS(Tabla7[Año],$C$59,Tabla7[Mes],J$61,Tabla7[Entrega conforme? Sin ninguna incidencia],"*",Tabla7[Tipo de cliente],$B71),"")</f>
        <v/>
      </c>
      <c r="K71" s="40" t="str">
        <f>IFERROR(COUNTIFS(Tabla7[Año],$C$59,Tabla7[Mes],K$61,Tabla7[Entrega conforme? Sin ninguna incidencia],"SI",Tabla7[Tipo de cliente],$B71)/COUNTIFS(Tabla7[Año],$C$59,Tabla7[Mes],K$61,Tabla7[Entrega conforme? Sin ninguna incidencia],"*",Tabla7[Tipo de cliente],$B71),"")</f>
        <v/>
      </c>
      <c r="L71" s="40" t="str">
        <f>IFERROR(COUNTIFS(Tabla7[Año],$C$59,Tabla7[Mes],L$61,Tabla7[Entrega conforme? Sin ninguna incidencia],"SI",Tabla7[Tipo de cliente],$B71)/COUNTIFS(Tabla7[Año],$C$59,Tabla7[Mes],L$61,Tabla7[Entrega conforme? Sin ninguna incidencia],"*",Tabla7[Tipo de cliente],$B71),"")</f>
        <v/>
      </c>
      <c r="M71" s="40" t="str">
        <f>IFERROR(COUNTIFS(Tabla7[Año],$C$59,Tabla7[Mes],M$61,Tabla7[Entrega conforme? Sin ninguna incidencia],"SI",Tabla7[Tipo de cliente],$B71)/COUNTIFS(Tabla7[Año],$C$59,Tabla7[Mes],M$61,Tabla7[Entrega conforme? Sin ninguna incidencia],"*",Tabla7[Tipo de cliente],$B71),"")</f>
        <v/>
      </c>
      <c r="N71" s="40" t="str">
        <f>IFERROR(COUNTIFS(Tabla7[Año],$C$59,Tabla7[Mes],N$61,Tabla7[Entrega conforme? Sin ninguna incidencia],"SI",Tabla7[Tipo de cliente],$B71)/COUNTIFS(Tabla7[Año],$C$59,Tabla7[Mes],N$61,Tabla7[Entrega conforme? Sin ninguna incidencia],"*",Tabla7[Tipo de cliente],$B71),"")</f>
        <v/>
      </c>
      <c r="O71" s="40" t="str">
        <f>IFERROR(COUNTIFS(Tabla7[Año],$C$59,Tabla7[Mes],O$61,Tabla7[Entrega conforme? Sin ninguna incidencia],"SI",Tabla7[Tipo de cliente],$B71)/COUNTIFS(Tabla7[Año],$C$59,Tabla7[Mes],O$61,Tabla7[Entrega conforme? Sin ninguna incidencia],"*",Tabla7[Tipo de cliente],$B71),"")</f>
        <v/>
      </c>
      <c r="P71" s="43" t="str">
        <f>IFERROR(COUNTIFS(Tabla7[Año],$C$33,Tabla7[Mes],"*",Tabla7[Entrega conforme? Sin ninguna incidencia],"SI",Tabla7[Tipo de cliente],$B71)/COUNTIFS(Tabla7[Año],$C$33,Tabla7[Mes],"*",Tabla7[Entrega conforme? Sin ninguna incidencia],"*",Tabla7[Tipo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IFERROR(COUNTIFS(Tabla7[Año],$C$59,Tabla7[Mes],D$61,Tabla7[Entrega conforme? Sin ninguna incidencia],"SI",Tabla7[Tipo de cliente],$B72)/COUNTIFS(Tabla7[Año],$C$59,Tabla7[Mes],D$61,Tabla7[Entrega conforme? Sin ninguna incidencia],"*",Tabla7[Tipo de cliente],$B72),"")</f>
        <v/>
      </c>
      <c r="E72" s="40" t="str">
        <f>IFERROR(COUNTIFS(Tabla7[Año],$C$59,Tabla7[Mes],E$61,Tabla7[Entrega conforme? Sin ninguna incidencia],"SI",Tabla7[Tipo de cliente],$B72)/COUNTIFS(Tabla7[Año],$C$59,Tabla7[Mes],E$61,Tabla7[Entrega conforme? Sin ninguna incidencia],"*",Tabla7[Tipo de cliente],$B72),"")</f>
        <v/>
      </c>
      <c r="F72" s="40" t="str">
        <f>IFERROR(COUNTIFS(Tabla7[Año],$C$59,Tabla7[Mes],F$61,Tabla7[Entrega conforme? Sin ninguna incidencia],"SI",Tabla7[Tipo de cliente],$B72)/COUNTIFS(Tabla7[Año],$C$59,Tabla7[Mes],F$61,Tabla7[Entrega conforme? Sin ninguna incidencia],"*",Tabla7[Tipo de cliente],$B72),"")</f>
        <v/>
      </c>
      <c r="G72" s="40" t="str">
        <f>IFERROR(COUNTIFS(Tabla7[Año],$C$59,Tabla7[Mes],G$61,Tabla7[Entrega conforme? Sin ninguna incidencia],"SI",Tabla7[Tipo de cliente],$B72)/COUNTIFS(Tabla7[Año],$C$59,Tabla7[Mes],G$61,Tabla7[Entrega conforme? Sin ninguna incidencia],"*",Tabla7[Tipo de cliente],$B72),"")</f>
        <v/>
      </c>
      <c r="H72" s="40" t="str">
        <f>IFERROR(COUNTIFS(Tabla7[Año],$C$59,Tabla7[Mes],H$61,Tabla7[Entrega conforme? Sin ninguna incidencia],"SI",Tabla7[Tipo de cliente],$B72)/COUNTIFS(Tabla7[Año],$C$59,Tabla7[Mes],H$61,Tabla7[Entrega conforme? Sin ninguna incidencia],"*",Tabla7[Tipo de cliente],$B72),"")</f>
        <v/>
      </c>
      <c r="I72" s="40" t="str">
        <f>IFERROR(COUNTIFS(Tabla7[Año],$C$59,Tabla7[Mes],I$61,Tabla7[Entrega conforme? Sin ninguna incidencia],"SI",Tabla7[Tipo de cliente],$B72)/COUNTIFS(Tabla7[Año],$C$59,Tabla7[Mes],I$61,Tabla7[Entrega conforme? Sin ninguna incidencia],"*",Tabla7[Tipo de cliente],$B72),"")</f>
        <v/>
      </c>
      <c r="J72" s="40" t="str">
        <f>IFERROR(COUNTIFS(Tabla7[Año],$C$59,Tabla7[Mes],J$61,Tabla7[Entrega conforme? Sin ninguna incidencia],"SI",Tabla7[Tipo de cliente],$B72)/COUNTIFS(Tabla7[Año],$C$59,Tabla7[Mes],J$61,Tabla7[Entrega conforme? Sin ninguna incidencia],"*",Tabla7[Tipo de cliente],$B72),"")</f>
        <v/>
      </c>
      <c r="K72" s="40" t="str">
        <f>IFERROR(COUNTIFS(Tabla7[Año],$C$59,Tabla7[Mes],K$61,Tabla7[Entrega conforme? Sin ninguna incidencia],"SI",Tabla7[Tipo de cliente],$B72)/COUNTIFS(Tabla7[Año],$C$59,Tabla7[Mes],K$61,Tabla7[Entrega conforme? Sin ninguna incidencia],"*",Tabla7[Tipo de cliente],$B72),"")</f>
        <v/>
      </c>
      <c r="L72" s="40" t="str">
        <f>IFERROR(COUNTIFS(Tabla7[Año],$C$59,Tabla7[Mes],L$61,Tabla7[Entrega conforme? Sin ninguna incidencia],"SI",Tabla7[Tipo de cliente],$B72)/COUNTIFS(Tabla7[Año],$C$59,Tabla7[Mes],L$61,Tabla7[Entrega conforme? Sin ninguna incidencia],"*",Tabla7[Tipo de cliente],$B72),"")</f>
        <v/>
      </c>
      <c r="M72" s="40" t="str">
        <f>IFERROR(COUNTIFS(Tabla7[Año],$C$59,Tabla7[Mes],M$61,Tabla7[Entrega conforme? Sin ninguna incidencia],"SI",Tabla7[Tipo de cliente],$B72)/COUNTIFS(Tabla7[Año],$C$59,Tabla7[Mes],M$61,Tabla7[Entrega conforme? Sin ninguna incidencia],"*",Tabla7[Tipo de cliente],$B72),"")</f>
        <v/>
      </c>
      <c r="N72" s="40" t="str">
        <f>IFERROR(COUNTIFS(Tabla7[Año],$C$59,Tabla7[Mes],N$61,Tabla7[Entrega conforme? Sin ninguna incidencia],"SI",Tabla7[Tipo de cliente],$B72)/COUNTIFS(Tabla7[Año],$C$59,Tabla7[Mes],N$61,Tabla7[Entrega conforme? Sin ninguna incidencia],"*",Tabla7[Tipo de cliente],$B72),"")</f>
        <v/>
      </c>
      <c r="O72" s="40" t="str">
        <f>IFERROR(COUNTIFS(Tabla7[Año],$C$59,Tabla7[Mes],O$61,Tabla7[Entrega conforme? Sin ninguna incidencia],"SI",Tabla7[Tipo de cliente],$B72)/COUNTIFS(Tabla7[Año],$C$59,Tabla7[Mes],O$61,Tabla7[Entrega conforme? Sin ninguna incidencia],"*",Tabla7[Tipo de cliente],$B72),"")</f>
        <v/>
      </c>
      <c r="P72" s="43" t="str">
        <f>IFERROR(COUNTIFS(Tabla7[Año],$C$33,Tabla7[Mes],"*",Tabla7[Entrega conforme? Sin ninguna incidencia],"SI",Tabla7[Tipo de cliente],$B72)/COUNTIFS(Tabla7[Año],$C$33,Tabla7[Mes],"*",Tabla7[Entrega conforme? Sin ninguna incidencia],"*",Tabla7[Tipo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IFERROR(COUNTIFS(Tabla7[Año],$C$59,Tabla7[Mes],D$61,Tabla7[Entrega conforme? Sin ninguna incidencia],"SI",Tabla7[Tipo de cliente],$B73)/COUNTIFS(Tabla7[Año],$C$59,Tabla7[Mes],D$61,Tabla7[Entrega conforme? Sin ninguna incidencia],"*",Tabla7[Tipo de cliente],$B73),"")</f>
        <v/>
      </c>
      <c r="E73" s="40" t="str">
        <f>IFERROR(COUNTIFS(Tabla7[Año],$C$59,Tabla7[Mes],E$61,Tabla7[Entrega conforme? Sin ninguna incidencia],"SI",Tabla7[Tipo de cliente],$B73)/COUNTIFS(Tabla7[Año],$C$59,Tabla7[Mes],E$61,Tabla7[Entrega conforme? Sin ninguna incidencia],"*",Tabla7[Tipo de cliente],$B73),"")</f>
        <v/>
      </c>
      <c r="F73" s="40" t="str">
        <f>IFERROR(COUNTIFS(Tabla7[Año],$C$59,Tabla7[Mes],F$61,Tabla7[Entrega conforme? Sin ninguna incidencia],"SI",Tabla7[Tipo de cliente],$B73)/COUNTIFS(Tabla7[Año],$C$59,Tabla7[Mes],F$61,Tabla7[Entrega conforme? Sin ninguna incidencia],"*",Tabla7[Tipo de cliente],$B73),"")</f>
        <v/>
      </c>
      <c r="G73" s="40" t="str">
        <f>IFERROR(COUNTIFS(Tabla7[Año],$C$59,Tabla7[Mes],G$61,Tabla7[Entrega conforme? Sin ninguna incidencia],"SI",Tabla7[Tipo de cliente],$B73)/COUNTIFS(Tabla7[Año],$C$59,Tabla7[Mes],G$61,Tabla7[Entrega conforme? Sin ninguna incidencia],"*",Tabla7[Tipo de cliente],$B73),"")</f>
        <v/>
      </c>
      <c r="H73" s="40" t="str">
        <f>IFERROR(COUNTIFS(Tabla7[Año],$C$59,Tabla7[Mes],H$61,Tabla7[Entrega conforme? Sin ninguna incidencia],"SI",Tabla7[Tipo de cliente],$B73)/COUNTIFS(Tabla7[Año],$C$59,Tabla7[Mes],H$61,Tabla7[Entrega conforme? Sin ninguna incidencia],"*",Tabla7[Tipo de cliente],$B73),"")</f>
        <v/>
      </c>
      <c r="I73" s="40" t="str">
        <f>IFERROR(COUNTIFS(Tabla7[Año],$C$59,Tabla7[Mes],I$61,Tabla7[Entrega conforme? Sin ninguna incidencia],"SI",Tabla7[Tipo de cliente],$B73)/COUNTIFS(Tabla7[Año],$C$59,Tabla7[Mes],I$61,Tabla7[Entrega conforme? Sin ninguna incidencia],"*",Tabla7[Tipo de cliente],$B73),"")</f>
        <v/>
      </c>
      <c r="J73" s="40" t="str">
        <f>IFERROR(COUNTIFS(Tabla7[Año],$C$59,Tabla7[Mes],J$61,Tabla7[Entrega conforme? Sin ninguna incidencia],"SI",Tabla7[Tipo de cliente],$B73)/COUNTIFS(Tabla7[Año],$C$59,Tabla7[Mes],J$61,Tabla7[Entrega conforme? Sin ninguna incidencia],"*",Tabla7[Tipo de cliente],$B73),"")</f>
        <v/>
      </c>
      <c r="K73" s="40" t="str">
        <f>IFERROR(COUNTIFS(Tabla7[Año],$C$59,Tabla7[Mes],K$61,Tabla7[Entrega conforme? Sin ninguna incidencia],"SI",Tabla7[Tipo de cliente],$B73)/COUNTIFS(Tabla7[Año],$C$59,Tabla7[Mes],K$61,Tabla7[Entrega conforme? Sin ninguna incidencia],"*",Tabla7[Tipo de cliente],$B73),"")</f>
        <v/>
      </c>
      <c r="L73" s="40" t="str">
        <f>IFERROR(COUNTIFS(Tabla7[Año],$C$59,Tabla7[Mes],L$61,Tabla7[Entrega conforme? Sin ninguna incidencia],"SI",Tabla7[Tipo de cliente],$B73)/COUNTIFS(Tabla7[Año],$C$59,Tabla7[Mes],L$61,Tabla7[Entrega conforme? Sin ninguna incidencia],"*",Tabla7[Tipo de cliente],$B73),"")</f>
        <v/>
      </c>
      <c r="M73" s="40" t="str">
        <f>IFERROR(COUNTIFS(Tabla7[Año],$C$59,Tabla7[Mes],M$61,Tabla7[Entrega conforme? Sin ninguna incidencia],"SI",Tabla7[Tipo de cliente],$B73)/COUNTIFS(Tabla7[Año],$C$59,Tabla7[Mes],M$61,Tabla7[Entrega conforme? Sin ninguna incidencia],"*",Tabla7[Tipo de cliente],$B73),"")</f>
        <v/>
      </c>
      <c r="N73" s="40" t="str">
        <f>IFERROR(COUNTIFS(Tabla7[Año],$C$59,Tabla7[Mes],N$61,Tabla7[Entrega conforme? Sin ninguna incidencia],"SI",Tabla7[Tipo de cliente],$B73)/COUNTIFS(Tabla7[Año],$C$59,Tabla7[Mes],N$61,Tabla7[Entrega conforme? Sin ninguna incidencia],"*",Tabla7[Tipo de cliente],$B73),"")</f>
        <v/>
      </c>
      <c r="O73" s="40" t="str">
        <f>IFERROR(COUNTIFS(Tabla7[Año],$C$59,Tabla7[Mes],O$61,Tabla7[Entrega conforme? Sin ninguna incidencia],"SI",Tabla7[Tipo de cliente],$B73)/COUNTIFS(Tabla7[Año],$C$59,Tabla7[Mes],O$61,Tabla7[Entrega conforme? Sin ninguna incidencia],"*",Tabla7[Tipo de cliente],$B73),"")</f>
        <v/>
      </c>
      <c r="P73" s="43" t="str">
        <f>IFERROR(COUNTIFS(Tabla7[Año],$C$33,Tabla7[Mes],"*",Tabla7[Entrega conforme? Sin ninguna incidencia],"SI",Tabla7[Tipo de cliente],$B73)/COUNTIFS(Tabla7[Año],$C$33,Tabla7[Mes],"*",Tabla7[Entrega conforme? Sin ninguna incidencia],"*",Tabla7[Tipo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IFERROR(COUNTIFS(Tabla7[Año],$C$59,Tabla7[Mes],D$61,Tabla7[Entrega conforme? Sin ninguna incidencia],"SI",Tabla7[Tipo de cliente],$B74)/COUNTIFS(Tabla7[Año],$C$59,Tabla7[Mes],D$61,Tabla7[Entrega conforme? Sin ninguna incidencia],"*",Tabla7[Tipo de cliente],$B74),"")</f>
        <v/>
      </c>
      <c r="E74" s="40" t="str">
        <f>IFERROR(COUNTIFS(Tabla7[Año],$C$59,Tabla7[Mes],E$61,Tabla7[Entrega conforme? Sin ninguna incidencia],"SI",Tabla7[Tipo de cliente],$B74)/COUNTIFS(Tabla7[Año],$C$59,Tabla7[Mes],E$61,Tabla7[Entrega conforme? Sin ninguna incidencia],"*",Tabla7[Tipo de cliente],$B74),"")</f>
        <v/>
      </c>
      <c r="F74" s="40" t="str">
        <f>IFERROR(COUNTIFS(Tabla7[Año],$C$59,Tabla7[Mes],F$61,Tabla7[Entrega conforme? Sin ninguna incidencia],"SI",Tabla7[Tipo de cliente],$B74)/COUNTIFS(Tabla7[Año],$C$59,Tabla7[Mes],F$61,Tabla7[Entrega conforme? Sin ninguna incidencia],"*",Tabla7[Tipo de cliente],$B74),"")</f>
        <v/>
      </c>
      <c r="G74" s="40" t="str">
        <f>IFERROR(COUNTIFS(Tabla7[Año],$C$59,Tabla7[Mes],G$61,Tabla7[Entrega conforme? Sin ninguna incidencia],"SI",Tabla7[Tipo de cliente],$B74)/COUNTIFS(Tabla7[Año],$C$59,Tabla7[Mes],G$61,Tabla7[Entrega conforme? Sin ninguna incidencia],"*",Tabla7[Tipo de cliente],$B74),"")</f>
        <v/>
      </c>
      <c r="H74" s="40" t="str">
        <f>IFERROR(COUNTIFS(Tabla7[Año],$C$59,Tabla7[Mes],H$61,Tabla7[Entrega conforme? Sin ninguna incidencia],"SI",Tabla7[Tipo de cliente],$B74)/COUNTIFS(Tabla7[Año],$C$59,Tabla7[Mes],H$61,Tabla7[Entrega conforme? Sin ninguna incidencia],"*",Tabla7[Tipo de cliente],$B74),"")</f>
        <v/>
      </c>
      <c r="I74" s="40" t="str">
        <f>IFERROR(COUNTIFS(Tabla7[Año],$C$59,Tabla7[Mes],I$61,Tabla7[Entrega conforme? Sin ninguna incidencia],"SI",Tabla7[Tipo de cliente],$B74)/COUNTIFS(Tabla7[Año],$C$59,Tabla7[Mes],I$61,Tabla7[Entrega conforme? Sin ninguna incidencia],"*",Tabla7[Tipo de cliente],$B74),"")</f>
        <v/>
      </c>
      <c r="J74" s="40" t="str">
        <f>IFERROR(COUNTIFS(Tabla7[Año],$C$59,Tabla7[Mes],J$61,Tabla7[Entrega conforme? Sin ninguna incidencia],"SI",Tabla7[Tipo de cliente],$B74)/COUNTIFS(Tabla7[Año],$C$59,Tabla7[Mes],J$61,Tabla7[Entrega conforme? Sin ninguna incidencia],"*",Tabla7[Tipo de cliente],$B74),"")</f>
        <v/>
      </c>
      <c r="K74" s="40" t="str">
        <f>IFERROR(COUNTIFS(Tabla7[Año],$C$59,Tabla7[Mes],K$61,Tabla7[Entrega conforme? Sin ninguna incidencia],"SI",Tabla7[Tipo de cliente],$B74)/COUNTIFS(Tabla7[Año],$C$59,Tabla7[Mes],K$61,Tabla7[Entrega conforme? Sin ninguna incidencia],"*",Tabla7[Tipo de cliente],$B74),"")</f>
        <v/>
      </c>
      <c r="L74" s="40" t="str">
        <f>IFERROR(COUNTIFS(Tabla7[Año],$C$59,Tabla7[Mes],L$61,Tabla7[Entrega conforme? Sin ninguna incidencia],"SI",Tabla7[Tipo de cliente],$B74)/COUNTIFS(Tabla7[Año],$C$59,Tabla7[Mes],L$61,Tabla7[Entrega conforme? Sin ninguna incidencia],"*",Tabla7[Tipo de cliente],$B74),"")</f>
        <v/>
      </c>
      <c r="M74" s="40" t="str">
        <f>IFERROR(COUNTIFS(Tabla7[Año],$C$59,Tabla7[Mes],M$61,Tabla7[Entrega conforme? Sin ninguna incidencia],"SI",Tabla7[Tipo de cliente],$B74)/COUNTIFS(Tabla7[Año],$C$59,Tabla7[Mes],M$61,Tabla7[Entrega conforme? Sin ninguna incidencia],"*",Tabla7[Tipo de cliente],$B74),"")</f>
        <v/>
      </c>
      <c r="N74" s="40" t="str">
        <f>IFERROR(COUNTIFS(Tabla7[Año],$C$59,Tabla7[Mes],N$61,Tabla7[Entrega conforme? Sin ninguna incidencia],"SI",Tabla7[Tipo de cliente],$B74)/COUNTIFS(Tabla7[Año],$C$59,Tabla7[Mes],N$61,Tabla7[Entrega conforme? Sin ninguna incidencia],"*",Tabla7[Tipo de cliente],$B74),"")</f>
        <v/>
      </c>
      <c r="O74" s="40" t="str">
        <f>IFERROR(COUNTIFS(Tabla7[Año],$C$59,Tabla7[Mes],O$61,Tabla7[Entrega conforme? Sin ninguna incidencia],"SI",Tabla7[Tipo de cliente],$B74)/COUNTIFS(Tabla7[Año],$C$59,Tabla7[Mes],O$61,Tabla7[Entrega conforme? Sin ninguna incidencia],"*",Tabla7[Tipo de cliente],$B74),"")</f>
        <v/>
      </c>
      <c r="P74" s="43" t="str">
        <f>IFERROR(COUNTIFS(Tabla7[Año],$C$33,Tabla7[Mes],"*",Tabla7[Entrega conforme? Sin ninguna incidencia],"SI",Tabla7[Tipo de cliente],$B74)/COUNTIFS(Tabla7[Año],$C$33,Tabla7[Mes],"*",Tabla7[Entrega conforme? Sin ninguna incidencia],"*",Tabla7[Tipo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IFERROR(COUNTIFS(Tabla7[Año],$C$59,Tabla7[Mes],D$61,Tabla7[Entrega conforme? Sin ninguna incidencia],"SI",Tabla7[Tipo de cliente],$B75)/COUNTIFS(Tabla7[Año],$C$59,Tabla7[Mes],D$61,Tabla7[Entrega conforme? Sin ninguna incidencia],"*",Tabla7[Tipo de cliente],$B75),"")</f>
        <v/>
      </c>
      <c r="E75" s="40" t="str">
        <f>IFERROR(COUNTIFS(Tabla7[Año],$C$59,Tabla7[Mes],E$61,Tabla7[Entrega conforme? Sin ninguna incidencia],"SI",Tabla7[Tipo de cliente],$B75)/COUNTIFS(Tabla7[Año],$C$59,Tabla7[Mes],E$61,Tabla7[Entrega conforme? Sin ninguna incidencia],"*",Tabla7[Tipo de cliente],$B75),"")</f>
        <v/>
      </c>
      <c r="F75" s="40" t="str">
        <f>IFERROR(COUNTIFS(Tabla7[Año],$C$59,Tabla7[Mes],F$61,Tabla7[Entrega conforme? Sin ninguna incidencia],"SI",Tabla7[Tipo de cliente],$B75)/COUNTIFS(Tabla7[Año],$C$59,Tabla7[Mes],F$61,Tabla7[Entrega conforme? Sin ninguna incidencia],"*",Tabla7[Tipo de cliente],$B75),"")</f>
        <v/>
      </c>
      <c r="G75" s="40" t="str">
        <f>IFERROR(COUNTIFS(Tabla7[Año],$C$59,Tabla7[Mes],G$61,Tabla7[Entrega conforme? Sin ninguna incidencia],"SI",Tabla7[Tipo de cliente],$B75)/COUNTIFS(Tabla7[Año],$C$59,Tabla7[Mes],G$61,Tabla7[Entrega conforme? Sin ninguna incidencia],"*",Tabla7[Tipo de cliente],$B75),"")</f>
        <v/>
      </c>
      <c r="H75" s="40" t="str">
        <f>IFERROR(COUNTIFS(Tabla7[Año],$C$59,Tabla7[Mes],H$61,Tabla7[Entrega conforme? Sin ninguna incidencia],"SI",Tabla7[Tipo de cliente],$B75)/COUNTIFS(Tabla7[Año],$C$59,Tabla7[Mes],H$61,Tabla7[Entrega conforme? Sin ninguna incidencia],"*",Tabla7[Tipo de cliente],$B75),"")</f>
        <v/>
      </c>
      <c r="I75" s="40" t="str">
        <f>IFERROR(COUNTIFS(Tabla7[Año],$C$59,Tabla7[Mes],I$61,Tabla7[Entrega conforme? Sin ninguna incidencia],"SI",Tabla7[Tipo de cliente],$B75)/COUNTIFS(Tabla7[Año],$C$59,Tabla7[Mes],I$61,Tabla7[Entrega conforme? Sin ninguna incidencia],"*",Tabla7[Tipo de cliente],$B75),"")</f>
        <v/>
      </c>
      <c r="J75" s="40" t="str">
        <f>IFERROR(COUNTIFS(Tabla7[Año],$C$59,Tabla7[Mes],J$61,Tabla7[Entrega conforme? Sin ninguna incidencia],"SI",Tabla7[Tipo de cliente],$B75)/COUNTIFS(Tabla7[Año],$C$59,Tabla7[Mes],J$61,Tabla7[Entrega conforme? Sin ninguna incidencia],"*",Tabla7[Tipo de cliente],$B75),"")</f>
        <v/>
      </c>
      <c r="K75" s="40" t="str">
        <f>IFERROR(COUNTIFS(Tabla7[Año],$C$59,Tabla7[Mes],K$61,Tabla7[Entrega conforme? Sin ninguna incidencia],"SI",Tabla7[Tipo de cliente],$B75)/COUNTIFS(Tabla7[Año],$C$59,Tabla7[Mes],K$61,Tabla7[Entrega conforme? Sin ninguna incidencia],"*",Tabla7[Tipo de cliente],$B75),"")</f>
        <v/>
      </c>
      <c r="L75" s="40" t="str">
        <f>IFERROR(COUNTIFS(Tabla7[Año],$C$59,Tabla7[Mes],L$61,Tabla7[Entrega conforme? Sin ninguna incidencia],"SI",Tabla7[Tipo de cliente],$B75)/COUNTIFS(Tabla7[Año],$C$59,Tabla7[Mes],L$61,Tabla7[Entrega conforme? Sin ninguna incidencia],"*",Tabla7[Tipo de cliente],$B75),"")</f>
        <v/>
      </c>
      <c r="M75" s="40" t="str">
        <f>IFERROR(COUNTIFS(Tabla7[Año],$C$59,Tabla7[Mes],M$61,Tabla7[Entrega conforme? Sin ninguna incidencia],"SI",Tabla7[Tipo de cliente],$B75)/COUNTIFS(Tabla7[Año],$C$59,Tabla7[Mes],M$61,Tabla7[Entrega conforme? Sin ninguna incidencia],"*",Tabla7[Tipo de cliente],$B75),"")</f>
        <v/>
      </c>
      <c r="N75" s="40" t="str">
        <f>IFERROR(COUNTIFS(Tabla7[Año],$C$59,Tabla7[Mes],N$61,Tabla7[Entrega conforme? Sin ninguna incidencia],"SI",Tabla7[Tipo de cliente],$B75)/COUNTIFS(Tabla7[Año],$C$59,Tabla7[Mes],N$61,Tabla7[Entrega conforme? Sin ninguna incidencia],"*",Tabla7[Tipo de cliente],$B75),"")</f>
        <v/>
      </c>
      <c r="O75" s="40" t="str">
        <f>IFERROR(COUNTIFS(Tabla7[Año],$C$59,Tabla7[Mes],O$61,Tabla7[Entrega conforme? Sin ninguna incidencia],"SI",Tabla7[Tipo de cliente],$B75)/COUNTIFS(Tabla7[Año],$C$59,Tabla7[Mes],O$61,Tabla7[Entrega conforme? Sin ninguna incidencia],"*",Tabla7[Tipo de cliente],$B75),"")</f>
        <v/>
      </c>
      <c r="P75" s="43" t="str">
        <f>IFERROR(COUNTIFS(Tabla7[Año],$C$33,Tabla7[Mes],"*",Tabla7[Entrega conforme? Sin ninguna incidencia],"SI",Tabla7[Tipo de cliente],$B75)/COUNTIFS(Tabla7[Año],$C$33,Tabla7[Mes],"*",Tabla7[Entrega conforme? Sin ninguna incidencia],"*",Tabla7[Tipo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IFERROR(COUNTIFS(Tabla7[Año],$C$59,Tabla7[Mes],D$61,Tabla7[Entrega conforme? Sin ninguna incidencia],"SI",Tabla7[Tipo de cliente],$B76)/COUNTIFS(Tabla7[Año],$C$59,Tabla7[Mes],D$61,Tabla7[Entrega conforme? Sin ninguna incidencia],"*",Tabla7[Tipo de cliente],$B76),"")</f>
        <v/>
      </c>
      <c r="E76" s="40" t="str">
        <f>IFERROR(COUNTIFS(Tabla7[Año],$C$59,Tabla7[Mes],E$61,Tabla7[Entrega conforme? Sin ninguna incidencia],"SI",Tabla7[Tipo de cliente],$B76)/COUNTIFS(Tabla7[Año],$C$59,Tabla7[Mes],E$61,Tabla7[Entrega conforme? Sin ninguna incidencia],"*",Tabla7[Tipo de cliente],$B76),"")</f>
        <v/>
      </c>
      <c r="F76" s="40" t="str">
        <f>IFERROR(COUNTIFS(Tabla7[Año],$C$59,Tabla7[Mes],F$61,Tabla7[Entrega conforme? Sin ninguna incidencia],"SI",Tabla7[Tipo de cliente],$B76)/COUNTIFS(Tabla7[Año],$C$59,Tabla7[Mes],F$61,Tabla7[Entrega conforme? Sin ninguna incidencia],"*",Tabla7[Tipo de cliente],$B76),"")</f>
        <v/>
      </c>
      <c r="G76" s="40" t="str">
        <f>IFERROR(COUNTIFS(Tabla7[Año],$C$59,Tabla7[Mes],G$61,Tabla7[Entrega conforme? Sin ninguna incidencia],"SI",Tabla7[Tipo de cliente],$B76)/COUNTIFS(Tabla7[Año],$C$59,Tabla7[Mes],G$61,Tabla7[Entrega conforme? Sin ninguna incidencia],"*",Tabla7[Tipo de cliente],$B76),"")</f>
        <v/>
      </c>
      <c r="H76" s="40" t="str">
        <f>IFERROR(COUNTIFS(Tabla7[Año],$C$59,Tabla7[Mes],H$61,Tabla7[Entrega conforme? Sin ninguna incidencia],"SI",Tabla7[Tipo de cliente],$B76)/COUNTIFS(Tabla7[Año],$C$59,Tabla7[Mes],H$61,Tabla7[Entrega conforme? Sin ninguna incidencia],"*",Tabla7[Tipo de cliente],$B76),"")</f>
        <v/>
      </c>
      <c r="I76" s="40" t="str">
        <f>IFERROR(COUNTIFS(Tabla7[Año],$C$59,Tabla7[Mes],I$61,Tabla7[Entrega conforme? Sin ninguna incidencia],"SI",Tabla7[Tipo de cliente],$B76)/COUNTIFS(Tabla7[Año],$C$59,Tabla7[Mes],I$61,Tabla7[Entrega conforme? Sin ninguna incidencia],"*",Tabla7[Tipo de cliente],$B76),"")</f>
        <v/>
      </c>
      <c r="J76" s="40" t="str">
        <f>IFERROR(COUNTIFS(Tabla7[Año],$C$59,Tabla7[Mes],J$61,Tabla7[Entrega conforme? Sin ninguna incidencia],"SI",Tabla7[Tipo de cliente],$B76)/COUNTIFS(Tabla7[Año],$C$59,Tabla7[Mes],J$61,Tabla7[Entrega conforme? Sin ninguna incidencia],"*",Tabla7[Tipo de cliente],$B76),"")</f>
        <v/>
      </c>
      <c r="K76" s="40" t="str">
        <f>IFERROR(COUNTIFS(Tabla7[Año],$C$59,Tabla7[Mes],K$61,Tabla7[Entrega conforme? Sin ninguna incidencia],"SI",Tabla7[Tipo de cliente],$B76)/COUNTIFS(Tabla7[Año],$C$59,Tabla7[Mes],K$61,Tabla7[Entrega conforme? Sin ninguna incidencia],"*",Tabla7[Tipo de cliente],$B76),"")</f>
        <v/>
      </c>
      <c r="L76" s="40" t="str">
        <f>IFERROR(COUNTIFS(Tabla7[Año],$C$59,Tabla7[Mes],L$61,Tabla7[Entrega conforme? Sin ninguna incidencia],"SI",Tabla7[Tipo de cliente],$B76)/COUNTIFS(Tabla7[Año],$C$59,Tabla7[Mes],L$61,Tabla7[Entrega conforme? Sin ninguna incidencia],"*",Tabla7[Tipo de cliente],$B76),"")</f>
        <v/>
      </c>
      <c r="M76" s="40" t="str">
        <f>IFERROR(COUNTIFS(Tabla7[Año],$C$59,Tabla7[Mes],M$61,Tabla7[Entrega conforme? Sin ninguna incidencia],"SI",Tabla7[Tipo de cliente],$B76)/COUNTIFS(Tabla7[Año],$C$59,Tabla7[Mes],M$61,Tabla7[Entrega conforme? Sin ninguna incidencia],"*",Tabla7[Tipo de cliente],$B76),"")</f>
        <v/>
      </c>
      <c r="N76" s="40" t="str">
        <f>IFERROR(COUNTIFS(Tabla7[Año],$C$59,Tabla7[Mes],N$61,Tabla7[Entrega conforme? Sin ninguna incidencia],"SI",Tabla7[Tipo de cliente],$B76)/COUNTIFS(Tabla7[Año],$C$59,Tabla7[Mes],N$61,Tabla7[Entrega conforme? Sin ninguna incidencia],"*",Tabla7[Tipo de cliente],$B76),"")</f>
        <v/>
      </c>
      <c r="O76" s="40" t="str">
        <f>IFERROR(COUNTIFS(Tabla7[Año],$C$59,Tabla7[Mes],O$61,Tabla7[Entrega conforme? Sin ninguna incidencia],"SI",Tabla7[Tipo de cliente],$B76)/COUNTIFS(Tabla7[Año],$C$59,Tabla7[Mes],O$61,Tabla7[Entrega conforme? Sin ninguna incidencia],"*",Tabla7[Tipo de cliente],$B76),"")</f>
        <v/>
      </c>
      <c r="P76" s="43" t="str">
        <f>IFERROR(COUNTIFS(Tabla7[Año],$C$33,Tabla7[Mes],"*",Tabla7[Entrega conforme? Sin ninguna incidencia],"SI",Tabla7[Tipo de cliente],$B76)/COUNTIFS(Tabla7[Año],$C$33,Tabla7[Mes],"*",Tabla7[Entrega conforme? Sin ninguna incidencia],"*",Tabla7[Tipo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IFERROR(COUNTIFS(Tabla7[Año],$C$59,Tabla7[Mes],D$61,Tabla7[Entrega conforme? Sin ninguna incidencia],"SI",Tabla7[Tipo de cliente],$B77)/COUNTIFS(Tabla7[Año],$C$59,Tabla7[Mes],D$61,Tabla7[Entrega conforme? Sin ninguna incidencia],"*",Tabla7[Tipo de cliente],$B77),"")</f>
        <v/>
      </c>
      <c r="E77" s="40" t="str">
        <f>IFERROR(COUNTIFS(Tabla7[Año],$C$59,Tabla7[Mes],E$61,Tabla7[Entrega conforme? Sin ninguna incidencia],"SI",Tabla7[Tipo de cliente],$B77)/COUNTIFS(Tabla7[Año],$C$59,Tabla7[Mes],E$61,Tabla7[Entrega conforme? Sin ninguna incidencia],"*",Tabla7[Tipo de cliente],$B77),"")</f>
        <v/>
      </c>
      <c r="F77" s="40" t="str">
        <f>IFERROR(COUNTIFS(Tabla7[Año],$C$59,Tabla7[Mes],F$61,Tabla7[Entrega conforme? Sin ninguna incidencia],"SI",Tabla7[Tipo de cliente],$B77)/COUNTIFS(Tabla7[Año],$C$59,Tabla7[Mes],F$61,Tabla7[Entrega conforme? Sin ninguna incidencia],"*",Tabla7[Tipo de cliente],$B77),"")</f>
        <v/>
      </c>
      <c r="G77" s="40" t="str">
        <f>IFERROR(COUNTIFS(Tabla7[Año],$C$59,Tabla7[Mes],G$61,Tabla7[Entrega conforme? Sin ninguna incidencia],"SI",Tabla7[Tipo de cliente],$B77)/COUNTIFS(Tabla7[Año],$C$59,Tabla7[Mes],G$61,Tabla7[Entrega conforme? Sin ninguna incidencia],"*",Tabla7[Tipo de cliente],$B77),"")</f>
        <v/>
      </c>
      <c r="H77" s="40" t="str">
        <f>IFERROR(COUNTIFS(Tabla7[Año],$C$59,Tabla7[Mes],H$61,Tabla7[Entrega conforme? Sin ninguna incidencia],"SI",Tabla7[Tipo de cliente],$B77)/COUNTIFS(Tabla7[Año],$C$59,Tabla7[Mes],H$61,Tabla7[Entrega conforme? Sin ninguna incidencia],"*",Tabla7[Tipo de cliente],$B77),"")</f>
        <v/>
      </c>
      <c r="I77" s="40" t="str">
        <f>IFERROR(COUNTIFS(Tabla7[Año],$C$59,Tabla7[Mes],I$61,Tabla7[Entrega conforme? Sin ninguna incidencia],"SI",Tabla7[Tipo de cliente],$B77)/COUNTIFS(Tabla7[Año],$C$59,Tabla7[Mes],I$61,Tabla7[Entrega conforme? Sin ninguna incidencia],"*",Tabla7[Tipo de cliente],$B77),"")</f>
        <v/>
      </c>
      <c r="J77" s="40" t="str">
        <f>IFERROR(COUNTIFS(Tabla7[Año],$C$59,Tabla7[Mes],J$61,Tabla7[Entrega conforme? Sin ninguna incidencia],"SI",Tabla7[Tipo de cliente],$B77)/COUNTIFS(Tabla7[Año],$C$59,Tabla7[Mes],J$61,Tabla7[Entrega conforme? Sin ninguna incidencia],"*",Tabla7[Tipo de cliente],$B77),"")</f>
        <v/>
      </c>
      <c r="K77" s="40" t="str">
        <f>IFERROR(COUNTIFS(Tabla7[Año],$C$59,Tabla7[Mes],K$61,Tabla7[Entrega conforme? Sin ninguna incidencia],"SI",Tabla7[Tipo de cliente],$B77)/COUNTIFS(Tabla7[Año],$C$59,Tabla7[Mes],K$61,Tabla7[Entrega conforme? Sin ninguna incidencia],"*",Tabla7[Tipo de cliente],$B77),"")</f>
        <v/>
      </c>
      <c r="L77" s="40" t="str">
        <f>IFERROR(COUNTIFS(Tabla7[Año],$C$59,Tabla7[Mes],L$61,Tabla7[Entrega conforme? Sin ninguna incidencia],"SI",Tabla7[Tipo de cliente],$B77)/COUNTIFS(Tabla7[Año],$C$59,Tabla7[Mes],L$61,Tabla7[Entrega conforme? Sin ninguna incidencia],"*",Tabla7[Tipo de cliente],$B77),"")</f>
        <v/>
      </c>
      <c r="M77" s="40" t="str">
        <f>IFERROR(COUNTIFS(Tabla7[Año],$C$59,Tabla7[Mes],M$61,Tabla7[Entrega conforme? Sin ninguna incidencia],"SI",Tabla7[Tipo de cliente],$B77)/COUNTIFS(Tabla7[Año],$C$59,Tabla7[Mes],M$61,Tabla7[Entrega conforme? Sin ninguna incidencia],"*",Tabla7[Tipo de cliente],$B77),"")</f>
        <v/>
      </c>
      <c r="N77" s="40" t="str">
        <f>IFERROR(COUNTIFS(Tabla7[Año],$C$59,Tabla7[Mes],N$61,Tabla7[Entrega conforme? Sin ninguna incidencia],"SI",Tabla7[Tipo de cliente],$B77)/COUNTIFS(Tabla7[Año],$C$59,Tabla7[Mes],N$61,Tabla7[Entrega conforme? Sin ninguna incidencia],"*",Tabla7[Tipo de cliente],$B77),"")</f>
        <v/>
      </c>
      <c r="O77" s="40" t="str">
        <f>IFERROR(COUNTIFS(Tabla7[Año],$C$59,Tabla7[Mes],O$61,Tabla7[Entrega conforme? Sin ninguna incidencia],"SI",Tabla7[Tipo de cliente],$B77)/COUNTIFS(Tabla7[Año],$C$59,Tabla7[Mes],O$61,Tabla7[Entrega conforme? Sin ninguna incidencia],"*",Tabla7[Tipo de cliente],$B77),"")</f>
        <v/>
      </c>
      <c r="P77" s="43" t="str">
        <f>IFERROR(COUNTIFS(Tabla7[Año],$C$33,Tabla7[Mes],"*",Tabla7[Entrega conforme? Sin ninguna incidencia],"SI",Tabla7[Tipo de cliente],$B77)/COUNTIFS(Tabla7[Año],$C$33,Tabla7[Mes],"*",Tabla7[Entrega conforme? Sin ninguna incidencia],"*",Tabla7[Tipo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IFERROR(COUNTIFS(Tabla7[Año],$C$59,Tabla7[Mes],D$61,Tabla7[Entrega conforme? Sin ninguna incidencia],"SI",Tabla7[Tipo de cliente],$B78)/COUNTIFS(Tabla7[Año],$C$59,Tabla7[Mes],D$61,Tabla7[Entrega conforme? Sin ninguna incidencia],"*",Tabla7[Tipo de cliente],$B78),"")</f>
        <v/>
      </c>
      <c r="E78" s="40" t="str">
        <f>IFERROR(COUNTIFS(Tabla7[Año],$C$59,Tabla7[Mes],E$61,Tabla7[Entrega conforme? Sin ninguna incidencia],"SI",Tabla7[Tipo de cliente],$B78)/COUNTIFS(Tabla7[Año],$C$59,Tabla7[Mes],E$61,Tabla7[Entrega conforme? Sin ninguna incidencia],"*",Tabla7[Tipo de cliente],$B78),"")</f>
        <v/>
      </c>
      <c r="F78" s="40" t="str">
        <f>IFERROR(COUNTIFS(Tabla7[Año],$C$59,Tabla7[Mes],F$61,Tabla7[Entrega conforme? Sin ninguna incidencia],"SI",Tabla7[Tipo de cliente],$B78)/COUNTIFS(Tabla7[Año],$C$59,Tabla7[Mes],F$61,Tabla7[Entrega conforme? Sin ninguna incidencia],"*",Tabla7[Tipo de cliente],$B78),"")</f>
        <v/>
      </c>
      <c r="G78" s="40" t="str">
        <f>IFERROR(COUNTIFS(Tabla7[Año],$C$59,Tabla7[Mes],G$61,Tabla7[Entrega conforme? Sin ninguna incidencia],"SI",Tabla7[Tipo de cliente],$B78)/COUNTIFS(Tabla7[Año],$C$59,Tabla7[Mes],G$61,Tabla7[Entrega conforme? Sin ninguna incidencia],"*",Tabla7[Tipo de cliente],$B78),"")</f>
        <v/>
      </c>
      <c r="H78" s="40" t="str">
        <f>IFERROR(COUNTIFS(Tabla7[Año],$C$59,Tabla7[Mes],H$61,Tabla7[Entrega conforme? Sin ninguna incidencia],"SI",Tabla7[Tipo de cliente],$B78)/COUNTIFS(Tabla7[Año],$C$59,Tabla7[Mes],H$61,Tabla7[Entrega conforme? Sin ninguna incidencia],"*",Tabla7[Tipo de cliente],$B78),"")</f>
        <v/>
      </c>
      <c r="I78" s="40" t="str">
        <f>IFERROR(COUNTIFS(Tabla7[Año],$C$59,Tabla7[Mes],I$61,Tabla7[Entrega conforme? Sin ninguna incidencia],"SI",Tabla7[Tipo de cliente],$B78)/COUNTIFS(Tabla7[Año],$C$59,Tabla7[Mes],I$61,Tabla7[Entrega conforme? Sin ninguna incidencia],"*",Tabla7[Tipo de cliente],$B78),"")</f>
        <v/>
      </c>
      <c r="J78" s="40" t="str">
        <f>IFERROR(COUNTIFS(Tabla7[Año],$C$59,Tabla7[Mes],J$61,Tabla7[Entrega conforme? Sin ninguna incidencia],"SI",Tabla7[Tipo de cliente],$B78)/COUNTIFS(Tabla7[Año],$C$59,Tabla7[Mes],J$61,Tabla7[Entrega conforme? Sin ninguna incidencia],"*",Tabla7[Tipo de cliente],$B78),"")</f>
        <v/>
      </c>
      <c r="K78" s="40" t="str">
        <f>IFERROR(COUNTIFS(Tabla7[Año],$C$59,Tabla7[Mes],K$61,Tabla7[Entrega conforme? Sin ninguna incidencia],"SI",Tabla7[Tipo de cliente],$B78)/COUNTIFS(Tabla7[Año],$C$59,Tabla7[Mes],K$61,Tabla7[Entrega conforme? Sin ninguna incidencia],"*",Tabla7[Tipo de cliente],$B78),"")</f>
        <v/>
      </c>
      <c r="L78" s="40" t="str">
        <f>IFERROR(COUNTIFS(Tabla7[Año],$C$59,Tabla7[Mes],L$61,Tabla7[Entrega conforme? Sin ninguna incidencia],"SI",Tabla7[Tipo de cliente],$B78)/COUNTIFS(Tabla7[Año],$C$59,Tabla7[Mes],L$61,Tabla7[Entrega conforme? Sin ninguna incidencia],"*",Tabla7[Tipo de cliente],$B78),"")</f>
        <v/>
      </c>
      <c r="M78" s="40" t="str">
        <f>IFERROR(COUNTIFS(Tabla7[Año],$C$59,Tabla7[Mes],M$61,Tabla7[Entrega conforme? Sin ninguna incidencia],"SI",Tabla7[Tipo de cliente],$B78)/COUNTIFS(Tabla7[Año],$C$59,Tabla7[Mes],M$61,Tabla7[Entrega conforme? Sin ninguna incidencia],"*",Tabla7[Tipo de cliente],$B78),"")</f>
        <v/>
      </c>
      <c r="N78" s="40" t="str">
        <f>IFERROR(COUNTIFS(Tabla7[Año],$C$59,Tabla7[Mes],N$61,Tabla7[Entrega conforme? Sin ninguna incidencia],"SI",Tabla7[Tipo de cliente],$B78)/COUNTIFS(Tabla7[Año],$C$59,Tabla7[Mes],N$61,Tabla7[Entrega conforme? Sin ninguna incidencia],"*",Tabla7[Tipo de cliente],$B78),"")</f>
        <v/>
      </c>
      <c r="O78" s="40" t="str">
        <f>IFERROR(COUNTIFS(Tabla7[Año],$C$59,Tabla7[Mes],O$61,Tabla7[Entrega conforme? Sin ninguna incidencia],"SI",Tabla7[Tipo de cliente],$B78)/COUNTIFS(Tabla7[Año],$C$59,Tabla7[Mes],O$61,Tabla7[Entrega conforme? Sin ninguna incidencia],"*",Tabla7[Tipo de cliente],$B78),"")</f>
        <v/>
      </c>
      <c r="P78" s="43" t="str">
        <f>IFERROR(COUNTIFS(Tabla7[Año],$C$33,Tabla7[Mes],"*",Tabla7[Entrega conforme? Sin ninguna incidencia],"SI",Tabla7[Tipo de cliente],$B78)/COUNTIFS(Tabla7[Año],$C$33,Tabla7[Mes],"*",Tabla7[Entrega conforme? Sin ninguna incidencia],"*",Tabla7[Tipo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IFERROR(COUNTIFS(Tabla7[Año],$C$59,Tabla7[Mes],D$61,Tabla7[Entrega conforme? Sin ninguna incidencia],"SI",Tabla7[Tipo de cliente],$B79)/COUNTIFS(Tabla7[Año],$C$59,Tabla7[Mes],D$61,Tabla7[Entrega conforme? Sin ninguna incidencia],"*",Tabla7[Tipo de cliente],$B79),"")</f>
        <v/>
      </c>
      <c r="E79" s="40" t="str">
        <f>IFERROR(COUNTIFS(Tabla7[Año],$C$59,Tabla7[Mes],E$61,Tabla7[Entrega conforme? Sin ninguna incidencia],"SI",Tabla7[Tipo de cliente],$B79)/COUNTIFS(Tabla7[Año],$C$59,Tabla7[Mes],E$61,Tabla7[Entrega conforme? Sin ninguna incidencia],"*",Tabla7[Tipo de cliente],$B79),"")</f>
        <v/>
      </c>
      <c r="F79" s="40" t="str">
        <f>IFERROR(COUNTIFS(Tabla7[Año],$C$59,Tabla7[Mes],F$61,Tabla7[Entrega conforme? Sin ninguna incidencia],"SI",Tabla7[Tipo de cliente],$B79)/COUNTIFS(Tabla7[Año],$C$59,Tabla7[Mes],F$61,Tabla7[Entrega conforme? Sin ninguna incidencia],"*",Tabla7[Tipo de cliente],$B79),"")</f>
        <v/>
      </c>
      <c r="G79" s="40" t="str">
        <f>IFERROR(COUNTIFS(Tabla7[Año],$C$59,Tabla7[Mes],G$61,Tabla7[Entrega conforme? Sin ninguna incidencia],"SI",Tabla7[Tipo de cliente],$B79)/COUNTIFS(Tabla7[Año],$C$59,Tabla7[Mes],G$61,Tabla7[Entrega conforme? Sin ninguna incidencia],"*",Tabla7[Tipo de cliente],$B79),"")</f>
        <v/>
      </c>
      <c r="H79" s="40" t="str">
        <f>IFERROR(COUNTIFS(Tabla7[Año],$C$59,Tabla7[Mes],H$61,Tabla7[Entrega conforme? Sin ninguna incidencia],"SI",Tabla7[Tipo de cliente],$B79)/COUNTIFS(Tabla7[Año],$C$59,Tabla7[Mes],H$61,Tabla7[Entrega conforme? Sin ninguna incidencia],"*",Tabla7[Tipo de cliente],$B79),"")</f>
        <v/>
      </c>
      <c r="I79" s="40" t="str">
        <f>IFERROR(COUNTIFS(Tabla7[Año],$C$59,Tabla7[Mes],I$61,Tabla7[Entrega conforme? Sin ninguna incidencia],"SI",Tabla7[Tipo de cliente],$B79)/COUNTIFS(Tabla7[Año],$C$59,Tabla7[Mes],I$61,Tabla7[Entrega conforme? Sin ninguna incidencia],"*",Tabla7[Tipo de cliente],$B79),"")</f>
        <v/>
      </c>
      <c r="J79" s="40" t="str">
        <f>IFERROR(COUNTIFS(Tabla7[Año],$C$59,Tabla7[Mes],J$61,Tabla7[Entrega conforme? Sin ninguna incidencia],"SI",Tabla7[Tipo de cliente],$B79)/COUNTIFS(Tabla7[Año],$C$59,Tabla7[Mes],J$61,Tabla7[Entrega conforme? Sin ninguna incidencia],"*",Tabla7[Tipo de cliente],$B79),"")</f>
        <v/>
      </c>
      <c r="K79" s="40" t="str">
        <f>IFERROR(COUNTIFS(Tabla7[Año],$C$59,Tabla7[Mes],K$61,Tabla7[Entrega conforme? Sin ninguna incidencia],"SI",Tabla7[Tipo de cliente],$B79)/COUNTIFS(Tabla7[Año],$C$59,Tabla7[Mes],K$61,Tabla7[Entrega conforme? Sin ninguna incidencia],"*",Tabla7[Tipo de cliente],$B79),"")</f>
        <v/>
      </c>
      <c r="L79" s="40" t="str">
        <f>IFERROR(COUNTIFS(Tabla7[Año],$C$59,Tabla7[Mes],L$61,Tabla7[Entrega conforme? Sin ninguna incidencia],"SI",Tabla7[Tipo de cliente],$B79)/COUNTIFS(Tabla7[Año],$C$59,Tabla7[Mes],L$61,Tabla7[Entrega conforme? Sin ninguna incidencia],"*",Tabla7[Tipo de cliente],$B79),"")</f>
        <v/>
      </c>
      <c r="M79" s="40" t="str">
        <f>IFERROR(COUNTIFS(Tabla7[Año],$C$59,Tabla7[Mes],M$61,Tabla7[Entrega conforme? Sin ninguna incidencia],"SI",Tabla7[Tipo de cliente],$B79)/COUNTIFS(Tabla7[Año],$C$59,Tabla7[Mes],M$61,Tabla7[Entrega conforme? Sin ninguna incidencia],"*",Tabla7[Tipo de cliente],$B79),"")</f>
        <v/>
      </c>
      <c r="N79" s="40" t="str">
        <f>IFERROR(COUNTIFS(Tabla7[Año],$C$59,Tabla7[Mes],N$61,Tabla7[Entrega conforme? Sin ninguna incidencia],"SI",Tabla7[Tipo de cliente],$B79)/COUNTIFS(Tabla7[Año],$C$59,Tabla7[Mes],N$61,Tabla7[Entrega conforme? Sin ninguna incidencia],"*",Tabla7[Tipo de cliente],$B79),"")</f>
        <v/>
      </c>
      <c r="O79" s="40" t="str">
        <f>IFERROR(COUNTIFS(Tabla7[Año],$C$59,Tabla7[Mes],O$61,Tabla7[Entrega conforme? Sin ninguna incidencia],"SI",Tabla7[Tipo de cliente],$B79)/COUNTIFS(Tabla7[Año],$C$59,Tabla7[Mes],O$61,Tabla7[Entrega conforme? Sin ninguna incidencia],"*",Tabla7[Tipo de cliente],$B79),"")</f>
        <v/>
      </c>
      <c r="P79" s="43" t="str">
        <f>IFERROR(COUNTIFS(Tabla7[Año],$C$33,Tabla7[Mes],"*",Tabla7[Entrega conforme? Sin ninguna incidencia],"SI",Tabla7[Tipo de cliente],$B79)/COUNTIFS(Tabla7[Año],$C$33,Tabla7[Mes],"*",Tabla7[Entrega conforme? Sin ninguna incidencia],"*",Tabla7[Tipo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IFERROR(COUNTIFS(Tabla7[Año],$C$59,Tabla7[Mes],D$61,Tabla7[Entrega conforme? Sin ninguna incidencia],"SI",Tabla7[Tipo de cliente],$B80)/COUNTIFS(Tabla7[Año],$C$59,Tabla7[Mes],D$61,Tabla7[Entrega conforme? Sin ninguna incidencia],"*",Tabla7[Tipo de cliente],$B80),"")</f>
        <v/>
      </c>
      <c r="E80" s="40" t="str">
        <f>IFERROR(COUNTIFS(Tabla7[Año],$C$59,Tabla7[Mes],E$61,Tabla7[Entrega conforme? Sin ninguna incidencia],"SI",Tabla7[Tipo de cliente],$B80)/COUNTIFS(Tabla7[Año],$C$59,Tabla7[Mes],E$61,Tabla7[Entrega conforme? Sin ninguna incidencia],"*",Tabla7[Tipo de cliente],$B80),"")</f>
        <v/>
      </c>
      <c r="F80" s="40" t="str">
        <f>IFERROR(COUNTIFS(Tabla7[Año],$C$59,Tabla7[Mes],F$61,Tabla7[Entrega conforme? Sin ninguna incidencia],"SI",Tabla7[Tipo de cliente],$B80)/COUNTIFS(Tabla7[Año],$C$59,Tabla7[Mes],F$61,Tabla7[Entrega conforme? Sin ninguna incidencia],"*",Tabla7[Tipo de cliente],$B80),"")</f>
        <v/>
      </c>
      <c r="G80" s="40" t="str">
        <f>IFERROR(COUNTIFS(Tabla7[Año],$C$59,Tabla7[Mes],G$61,Tabla7[Entrega conforme? Sin ninguna incidencia],"SI",Tabla7[Tipo de cliente],$B80)/COUNTIFS(Tabla7[Año],$C$59,Tabla7[Mes],G$61,Tabla7[Entrega conforme? Sin ninguna incidencia],"*",Tabla7[Tipo de cliente],$B80),"")</f>
        <v/>
      </c>
      <c r="H80" s="40" t="str">
        <f>IFERROR(COUNTIFS(Tabla7[Año],$C$59,Tabla7[Mes],H$61,Tabla7[Entrega conforme? Sin ninguna incidencia],"SI",Tabla7[Tipo de cliente],$B80)/COUNTIFS(Tabla7[Año],$C$59,Tabla7[Mes],H$61,Tabla7[Entrega conforme? Sin ninguna incidencia],"*",Tabla7[Tipo de cliente],$B80),"")</f>
        <v/>
      </c>
      <c r="I80" s="40" t="str">
        <f>IFERROR(COUNTIFS(Tabla7[Año],$C$59,Tabla7[Mes],I$61,Tabla7[Entrega conforme? Sin ninguna incidencia],"SI",Tabla7[Tipo de cliente],$B80)/COUNTIFS(Tabla7[Año],$C$59,Tabla7[Mes],I$61,Tabla7[Entrega conforme? Sin ninguna incidencia],"*",Tabla7[Tipo de cliente],$B80),"")</f>
        <v/>
      </c>
      <c r="J80" s="40" t="str">
        <f>IFERROR(COUNTIFS(Tabla7[Año],$C$59,Tabla7[Mes],J$61,Tabla7[Entrega conforme? Sin ninguna incidencia],"SI",Tabla7[Tipo de cliente],$B80)/COUNTIFS(Tabla7[Año],$C$59,Tabla7[Mes],J$61,Tabla7[Entrega conforme? Sin ninguna incidencia],"*",Tabla7[Tipo de cliente],$B80),"")</f>
        <v/>
      </c>
      <c r="K80" s="40" t="str">
        <f>IFERROR(COUNTIFS(Tabla7[Año],$C$59,Tabla7[Mes],K$61,Tabla7[Entrega conforme? Sin ninguna incidencia],"SI",Tabla7[Tipo de cliente],$B80)/COUNTIFS(Tabla7[Año],$C$59,Tabla7[Mes],K$61,Tabla7[Entrega conforme? Sin ninguna incidencia],"*",Tabla7[Tipo de cliente],$B80),"")</f>
        <v/>
      </c>
      <c r="L80" s="40" t="str">
        <f>IFERROR(COUNTIFS(Tabla7[Año],$C$59,Tabla7[Mes],L$61,Tabla7[Entrega conforme? Sin ninguna incidencia],"SI",Tabla7[Tipo de cliente],$B80)/COUNTIFS(Tabla7[Año],$C$59,Tabla7[Mes],L$61,Tabla7[Entrega conforme? Sin ninguna incidencia],"*",Tabla7[Tipo de cliente],$B80),"")</f>
        <v/>
      </c>
      <c r="M80" s="40" t="str">
        <f>IFERROR(COUNTIFS(Tabla7[Año],$C$59,Tabla7[Mes],M$61,Tabla7[Entrega conforme? Sin ninguna incidencia],"SI",Tabla7[Tipo de cliente],$B80)/COUNTIFS(Tabla7[Año],$C$59,Tabla7[Mes],M$61,Tabla7[Entrega conforme? Sin ninguna incidencia],"*",Tabla7[Tipo de cliente],$B80),"")</f>
        <v/>
      </c>
      <c r="N80" s="40" t="str">
        <f>IFERROR(COUNTIFS(Tabla7[Año],$C$59,Tabla7[Mes],N$61,Tabla7[Entrega conforme? Sin ninguna incidencia],"SI",Tabla7[Tipo de cliente],$B80)/COUNTIFS(Tabla7[Año],$C$59,Tabla7[Mes],N$61,Tabla7[Entrega conforme? Sin ninguna incidencia],"*",Tabla7[Tipo de cliente],$B80),"")</f>
        <v/>
      </c>
      <c r="O80" s="40" t="str">
        <f>IFERROR(COUNTIFS(Tabla7[Año],$C$59,Tabla7[Mes],O$61,Tabla7[Entrega conforme? Sin ninguna incidencia],"SI",Tabla7[Tipo de cliente],$B80)/COUNTIFS(Tabla7[Año],$C$59,Tabla7[Mes],O$61,Tabla7[Entrega conforme? Sin ninguna incidencia],"*",Tabla7[Tipo de cliente],$B80),"")</f>
        <v/>
      </c>
      <c r="P80" s="43" t="str">
        <f>IFERROR(COUNTIFS(Tabla7[Año],$C$33,Tabla7[Mes],"*",Tabla7[Entrega conforme? Sin ninguna incidencia],"SI",Tabla7[Tipo de cliente],$B80)/COUNTIFS(Tabla7[Año],$C$33,Tabla7[Mes],"*",Tabla7[Entrega conforme? Sin ninguna incidencia],"*",Tabla7[Tipo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IFERROR(COUNTIFS(Tabla7[Año],$C$59,Tabla7[Mes],D$61,Tabla7[Entrega conforme? Sin ninguna incidencia],"SI",Tabla7[Tipo de cliente],$B81)/COUNTIFS(Tabla7[Año],$C$59,Tabla7[Mes],D$61,Tabla7[Entrega conforme? Sin ninguna incidencia],"*",Tabla7[Tipo de cliente],$B81),"")</f>
        <v/>
      </c>
      <c r="E81" s="40" t="str">
        <f>IFERROR(COUNTIFS(Tabla7[Año],$C$59,Tabla7[Mes],E$61,Tabla7[Entrega conforme? Sin ninguna incidencia],"SI",Tabla7[Tipo de cliente],$B81)/COUNTIFS(Tabla7[Año],$C$59,Tabla7[Mes],E$61,Tabla7[Entrega conforme? Sin ninguna incidencia],"*",Tabla7[Tipo de cliente],$B81),"")</f>
        <v/>
      </c>
      <c r="F81" s="40" t="str">
        <f>IFERROR(COUNTIFS(Tabla7[Año],$C$59,Tabla7[Mes],F$61,Tabla7[Entrega conforme? Sin ninguna incidencia],"SI",Tabla7[Tipo de cliente],$B81)/COUNTIFS(Tabla7[Año],$C$59,Tabla7[Mes],F$61,Tabla7[Entrega conforme? Sin ninguna incidencia],"*",Tabla7[Tipo de cliente],$B81),"")</f>
        <v/>
      </c>
      <c r="G81" s="40" t="str">
        <f>IFERROR(COUNTIFS(Tabla7[Año],$C$59,Tabla7[Mes],G$61,Tabla7[Entrega conforme? Sin ninguna incidencia],"SI",Tabla7[Tipo de cliente],$B81)/COUNTIFS(Tabla7[Año],$C$59,Tabla7[Mes],G$61,Tabla7[Entrega conforme? Sin ninguna incidencia],"*",Tabla7[Tipo de cliente],$B81),"")</f>
        <v/>
      </c>
      <c r="H81" s="40" t="str">
        <f>IFERROR(COUNTIFS(Tabla7[Año],$C$59,Tabla7[Mes],H$61,Tabla7[Entrega conforme? Sin ninguna incidencia],"SI",Tabla7[Tipo de cliente],$B81)/COUNTIFS(Tabla7[Año],$C$59,Tabla7[Mes],H$61,Tabla7[Entrega conforme? Sin ninguna incidencia],"*",Tabla7[Tipo de cliente],$B81),"")</f>
        <v/>
      </c>
      <c r="I81" s="40" t="str">
        <f>IFERROR(COUNTIFS(Tabla7[Año],$C$59,Tabla7[Mes],I$61,Tabla7[Entrega conforme? Sin ninguna incidencia],"SI",Tabla7[Tipo de cliente],$B81)/COUNTIFS(Tabla7[Año],$C$59,Tabla7[Mes],I$61,Tabla7[Entrega conforme? Sin ninguna incidencia],"*",Tabla7[Tipo de cliente],$B81),"")</f>
        <v/>
      </c>
      <c r="J81" s="40" t="str">
        <f>IFERROR(COUNTIFS(Tabla7[Año],$C$59,Tabla7[Mes],J$61,Tabla7[Entrega conforme? Sin ninguna incidencia],"SI",Tabla7[Tipo de cliente],$B81)/COUNTIFS(Tabla7[Año],$C$59,Tabla7[Mes],J$61,Tabla7[Entrega conforme? Sin ninguna incidencia],"*",Tabla7[Tipo de cliente],$B81),"")</f>
        <v/>
      </c>
      <c r="K81" s="40" t="str">
        <f>IFERROR(COUNTIFS(Tabla7[Año],$C$59,Tabla7[Mes],K$61,Tabla7[Entrega conforme? Sin ninguna incidencia],"SI",Tabla7[Tipo de cliente],$B81)/COUNTIFS(Tabla7[Año],$C$59,Tabla7[Mes],K$61,Tabla7[Entrega conforme? Sin ninguna incidencia],"*",Tabla7[Tipo de cliente],$B81),"")</f>
        <v/>
      </c>
      <c r="L81" s="40" t="str">
        <f>IFERROR(COUNTIFS(Tabla7[Año],$C$59,Tabla7[Mes],L$61,Tabla7[Entrega conforme? Sin ninguna incidencia],"SI",Tabla7[Tipo de cliente],$B81)/COUNTIFS(Tabla7[Año],$C$59,Tabla7[Mes],L$61,Tabla7[Entrega conforme? Sin ninguna incidencia],"*",Tabla7[Tipo de cliente],$B81),"")</f>
        <v/>
      </c>
      <c r="M81" s="40" t="str">
        <f>IFERROR(COUNTIFS(Tabla7[Año],$C$59,Tabla7[Mes],M$61,Tabla7[Entrega conforme? Sin ninguna incidencia],"SI",Tabla7[Tipo de cliente],$B81)/COUNTIFS(Tabla7[Año],$C$59,Tabla7[Mes],M$61,Tabla7[Entrega conforme? Sin ninguna incidencia],"*",Tabla7[Tipo de cliente],$B81),"")</f>
        <v/>
      </c>
      <c r="N81" s="40" t="str">
        <f>IFERROR(COUNTIFS(Tabla7[Año],$C$59,Tabla7[Mes],N$61,Tabla7[Entrega conforme? Sin ninguna incidencia],"SI",Tabla7[Tipo de cliente],$B81)/COUNTIFS(Tabla7[Año],$C$59,Tabla7[Mes],N$61,Tabla7[Entrega conforme? Sin ninguna incidencia],"*",Tabla7[Tipo de cliente],$B81),"")</f>
        <v/>
      </c>
      <c r="O81" s="40" t="str">
        <f>IFERROR(COUNTIFS(Tabla7[Año],$C$59,Tabla7[Mes],O$61,Tabla7[Entrega conforme? Sin ninguna incidencia],"SI",Tabla7[Tipo de cliente],$B81)/COUNTIFS(Tabla7[Año],$C$59,Tabla7[Mes],O$61,Tabla7[Entrega conforme? Sin ninguna incidencia],"*",Tabla7[Tipo de cliente],$B81),"")</f>
        <v/>
      </c>
      <c r="P81" s="43" t="str">
        <f>IFERROR(COUNTIFS(Tabla7[Año],$C$33,Tabla7[Mes],"*",Tabla7[Entrega conforme? Sin ninguna incidencia],"SI",Tabla7[Tipo de cliente],$B81)/COUNTIFS(Tabla7[Año],$C$33,Tabla7[Mes],"*",Tabla7[Entrega conforme? Sin ninguna incidencia],"*",Tabla7[Tipo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mergeCells count="45">
    <mergeCell ref="B43:C43"/>
    <mergeCell ref="B9:D9"/>
    <mergeCell ref="B10:D10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38" priority="10">
      <formula>$B36&lt;&gt;""</formula>
    </cfRule>
  </conditionalFormatting>
  <conditionalFormatting sqref="B62:C81">
    <cfRule type="expression" dxfId="37" priority="5">
      <formula>$B62&lt;&gt;""</formula>
    </cfRule>
  </conditionalFormatting>
  <conditionalFormatting sqref="D36:P55">
    <cfRule type="expression" dxfId="36" priority="6">
      <formula>AND($B36&lt;&gt;"",D36="")</formula>
    </cfRule>
    <cfRule type="expression" dxfId="35" priority="7">
      <formula>AND($B36&lt;&gt;"",D36&lt;&gt;"",D36&lt;$F$13)</formula>
    </cfRule>
    <cfRule type="expression" dxfId="34" priority="8">
      <formula>AND($B36&lt;&gt;"",D36&lt;&gt;"",D36&lt;=$F$14)</formula>
    </cfRule>
    <cfRule type="expression" dxfId="33" priority="9">
      <formula>AND($B36&lt;&gt;"",D36&lt;&gt;"",D36&gt;$F$15)</formula>
    </cfRule>
  </conditionalFormatting>
  <conditionalFormatting sqref="D62:P81">
    <cfRule type="expression" dxfId="32" priority="1">
      <formula>AND($B62&lt;&gt;"",D62="")</formula>
    </cfRule>
    <cfRule type="expression" dxfId="31" priority="2">
      <formula>AND($B62&lt;&gt;"",D62&lt;&gt;"",D62&lt;$F$13)</formula>
    </cfRule>
    <cfRule type="expression" dxfId="30" priority="3">
      <formula>AND($B62&lt;&gt;"",D62&lt;&gt;"",D62&lt;=$F$14)</formula>
    </cfRule>
    <cfRule type="expression" dxfId="29" priority="4">
      <formula>AND($B62&lt;&gt;"",D62&lt;&gt;"",D62&gt;$F$15)</formula>
    </cfRule>
  </conditionalFormatting>
  <conditionalFormatting sqref="E11:Q11">
    <cfRule type="expression" dxfId="28" priority="11">
      <formula>AND(E11&gt;0,E11&lt;$F$13)</formula>
    </cfRule>
    <cfRule type="expression" dxfId="27" priority="12">
      <formula>AND(E11&gt;0,E11&lt;=$F$14)</formula>
    </cfRule>
    <cfRule type="expression" dxfId="26" priority="13">
      <formula>AND(E11&gt;0,E11&gt;$F$14)</formula>
    </cfRule>
  </conditionalFormatting>
  <dataValidations count="1">
    <dataValidation type="list" allowBlank="1" showInputMessage="1" showErrorMessage="1" sqref="C6 C33 C59" xr:uid="{00000000-0002-0000-01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093"/>
  <sheetViews>
    <sheetView showGridLines="0" workbookViewId="0">
      <selection activeCell="F15" sqref="F15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900</v>
      </c>
    </row>
    <row r="4" spans="2:17" x14ac:dyDescent="0.25">
      <c r="B4" s="28" t="s">
        <v>946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899</v>
      </c>
      <c r="C9" s="50"/>
      <c r="D9" s="51"/>
      <c r="E9" s="31">
        <f>COUNTIFS(Tabla7[Año],$C$6,Tabla7[Mes],E$8,Tabla7[Se cumplió Plazo de entrega?],"SI")</f>
        <v>21</v>
      </c>
      <c r="F9" s="31">
        <f>COUNTIFS(Tabla7[Año],$C$6,Tabla7[Mes],F$8,Tabla7[Se cumplió Plazo de entrega?],"SI")</f>
        <v>19</v>
      </c>
      <c r="G9" s="31">
        <f>COUNTIFS(Tabla7[Año],$C$6,Tabla7[Mes],G$8,Tabla7[Se cumplió Plazo de entrega?],"SI")</f>
        <v>14</v>
      </c>
      <c r="H9" s="31">
        <f>COUNTIFS(Tabla7[Año],$C$6,Tabla7[Mes],H$8,Tabla7[Se cumplió Plazo de entrega?],"SI")</f>
        <v>28</v>
      </c>
      <c r="I9" s="31">
        <f>COUNTIFS(Tabla7[Año],$C$6,Tabla7[Mes],I$8,Tabla7[Se cumplió Plazo de entrega?],"SI")</f>
        <v>21</v>
      </c>
      <c r="J9" s="31">
        <f>COUNTIFS(Tabla7[Año],$C$6,Tabla7[Mes],J$8,Tabla7[Se cumplió Plazo de entrega?],"SI")</f>
        <v>11</v>
      </c>
      <c r="K9" s="31">
        <f>COUNTIFS(Tabla7[Año],$C$6,Tabla7[Mes],K$8,Tabla7[Se cumplió Plazo de entrega?],"SI")</f>
        <v>6</v>
      </c>
      <c r="L9" s="31">
        <f>COUNTIFS(Tabla7[Año],$C$6,Tabla7[Mes],L$8,Tabla7[Se cumplió Plazo de entrega?],"SI")</f>
        <v>0</v>
      </c>
      <c r="M9" s="31">
        <f>COUNTIFS(Tabla7[Año],$C$6,Tabla7[Mes],M$8,Tabla7[Se cumplió Plazo de entrega?],"SI")</f>
        <v>0</v>
      </c>
      <c r="N9" s="31">
        <f>COUNTIFS(Tabla7[Año],$C$6,Tabla7[Mes],N$8,Tabla7[Se cumplió Plazo de entrega?],"SI")</f>
        <v>0</v>
      </c>
      <c r="O9" s="31">
        <f>COUNTIFS(Tabla7[Año],$C$6,Tabla7[Mes],O$8,Tabla7[Se cumplió Plazo de entrega?],"SI")</f>
        <v>0</v>
      </c>
      <c r="P9" s="31">
        <f>COUNTIFS(Tabla7[Año],$C$6,Tabla7[Mes],P$8,Tabla7[Se cumplió Plazo de entrega?],"SI")</f>
        <v>0</v>
      </c>
      <c r="Q9" s="42">
        <f>SUM(E9:P9)</f>
        <v>120</v>
      </c>
    </row>
    <row r="10" spans="2:17" x14ac:dyDescent="0.25">
      <c r="B10" s="49" t="s">
        <v>883</v>
      </c>
      <c r="C10" s="50"/>
      <c r="D10" s="51"/>
      <c r="E10" s="31">
        <f>COUNTIFS(Tabla7[Año],$C$6,Tabla7[Mes],E$8,Tabla7[Se cumplió Plazo de entrega?],"*")</f>
        <v>52</v>
      </c>
      <c r="F10" s="31">
        <f>COUNTIFS(Tabla7[Año],$C$6,Tabla7[Mes],F$8,Tabla7[Se cumplió Plazo de entrega?],"*")</f>
        <v>50</v>
      </c>
      <c r="G10" s="31">
        <f>COUNTIFS(Tabla7[Año],$C$6,Tabla7[Mes],G$8,Tabla7[Se cumplió Plazo de entrega?],"*")</f>
        <v>44</v>
      </c>
      <c r="H10" s="31">
        <f>COUNTIFS(Tabla7[Año],$C$6,Tabla7[Mes],H$8,Tabla7[Se cumplió Plazo de entrega?],"*")</f>
        <v>85</v>
      </c>
      <c r="I10" s="31">
        <f>COUNTIFS(Tabla7[Año],$C$6,Tabla7[Mes],I$8,Tabla7[Se cumplió Plazo de entrega?],"*")</f>
        <v>55</v>
      </c>
      <c r="J10" s="31">
        <f>COUNTIFS(Tabla7[Año],$C$6,Tabla7[Mes],J$8,Tabla7[Se cumplió Plazo de entrega?],"*")</f>
        <v>22</v>
      </c>
      <c r="K10" s="31">
        <f>COUNTIFS(Tabla7[Año],$C$6,Tabla7[Mes],K$8,Tabla7[Se cumplió Plazo de entrega?],"*")</f>
        <v>30</v>
      </c>
      <c r="L10" s="31">
        <f>COUNTIFS(Tabla7[Año],$C$6,Tabla7[Mes],L$8,Tabla7[Se cumplió Plazo de entrega?],"*")</f>
        <v>0</v>
      </c>
      <c r="M10" s="31">
        <f>COUNTIFS(Tabla7[Año],$C$6,Tabla7[Mes],M$8,Tabla7[Se cumplió Plazo de entrega?],"*")</f>
        <v>0</v>
      </c>
      <c r="N10" s="31">
        <f>COUNTIFS(Tabla7[Año],$C$6,Tabla7[Mes],N$8,Tabla7[Se cumplió Plazo de entrega?],"*")</f>
        <v>0</v>
      </c>
      <c r="O10" s="31">
        <f>COUNTIFS(Tabla7[Año],$C$6,Tabla7[Mes],O$8,Tabla7[Se cumplió Plazo de entrega?],"*")</f>
        <v>0</v>
      </c>
      <c r="P10" s="31">
        <f>COUNTIFS(Tabla7[Año],$C$6,Tabla7[Mes],P$8,Tabla7[Se cumplió Plazo de entrega?],"*")</f>
        <v>0</v>
      </c>
      <c r="Q10" s="42">
        <f>SUM(E10:P10)</f>
        <v>338</v>
      </c>
    </row>
    <row r="11" spans="2:17" x14ac:dyDescent="0.25">
      <c r="B11" s="49" t="s">
        <v>901</v>
      </c>
      <c r="C11" s="50"/>
      <c r="D11" s="51"/>
      <c r="E11" s="33">
        <f t="shared" ref="E11:Q11" si="0">IFERROR(E9/E10,0)</f>
        <v>0.40384615384615385</v>
      </c>
      <c r="F11" s="33">
        <f t="shared" si="0"/>
        <v>0.38</v>
      </c>
      <c r="G11" s="33">
        <f t="shared" si="0"/>
        <v>0.31818181818181818</v>
      </c>
      <c r="H11" s="33">
        <f t="shared" si="0"/>
        <v>0.32941176470588235</v>
      </c>
      <c r="I11" s="33">
        <f t="shared" si="0"/>
        <v>0.38181818181818183</v>
      </c>
      <c r="J11" s="33">
        <f t="shared" si="0"/>
        <v>0.5</v>
      </c>
      <c r="K11" s="33">
        <f t="shared" si="0"/>
        <v>0.2</v>
      </c>
      <c r="L11" s="33">
        <f t="shared" si="0"/>
        <v>0</v>
      </c>
      <c r="M11" s="33">
        <f t="shared" si="0"/>
        <v>0</v>
      </c>
      <c r="N11" s="33">
        <f t="shared" si="0"/>
        <v>0</v>
      </c>
      <c r="O11" s="33">
        <f t="shared" si="0"/>
        <v>0</v>
      </c>
      <c r="P11" s="33">
        <f t="shared" si="0"/>
        <v>0</v>
      </c>
      <c r="Q11" s="33">
        <f t="shared" si="0"/>
        <v>0.35502958579881655</v>
      </c>
    </row>
    <row r="13" spans="2:17" x14ac:dyDescent="0.25">
      <c r="B13" s="34" t="s">
        <v>887</v>
      </c>
      <c r="D13" s="35"/>
      <c r="E13" s="30" t="s">
        <v>888</v>
      </c>
      <c r="F13" s="38">
        <v>0.5</v>
      </c>
    </row>
    <row r="14" spans="2:17" x14ac:dyDescent="0.25">
      <c r="D14" s="36"/>
      <c r="E14" s="30" t="s">
        <v>889</v>
      </c>
      <c r="F14" s="38">
        <v>0.8</v>
      </c>
    </row>
    <row r="15" spans="2:17" x14ac:dyDescent="0.25">
      <c r="D15" s="37"/>
      <c r="E15" s="30" t="s">
        <v>890</v>
      </c>
      <c r="F15" s="38">
        <f>+F14</f>
        <v>0.8</v>
      </c>
    </row>
    <row r="31" spans="2:2" x14ac:dyDescent="0.25">
      <c r="B31" s="28" t="s">
        <v>971</v>
      </c>
    </row>
    <row r="33" spans="1:16" ht="16.5" thickBot="1" x14ac:dyDescent="0.3">
      <c r="B33" s="28" t="s">
        <v>881</v>
      </c>
      <c r="C33" s="29">
        <v>2018</v>
      </c>
    </row>
    <row r="34" spans="1:16" ht="13.5" thickTop="1" x14ac:dyDescent="0.25"/>
    <row r="35" spans="1:16" x14ac:dyDescent="0.25">
      <c r="B35" s="48" t="s">
        <v>27</v>
      </c>
      <c r="C35" s="48"/>
      <c r="D35" s="32" t="s">
        <v>36</v>
      </c>
      <c r="E35" s="32" t="s">
        <v>35</v>
      </c>
      <c r="F35" s="32" t="s">
        <v>34</v>
      </c>
      <c r="G35" s="32" t="s">
        <v>867</v>
      </c>
      <c r="H35" s="32" t="s">
        <v>868</v>
      </c>
      <c r="I35" s="32" t="s">
        <v>869</v>
      </c>
      <c r="J35" s="32" t="s">
        <v>870</v>
      </c>
      <c r="K35" s="32" t="s">
        <v>871</v>
      </c>
      <c r="L35" s="32" t="s">
        <v>872</v>
      </c>
      <c r="M35" s="32" t="s">
        <v>873</v>
      </c>
      <c r="N35" s="32" t="s">
        <v>874</v>
      </c>
      <c r="O35" s="32" t="s">
        <v>875</v>
      </c>
      <c r="P35" s="41" t="s">
        <v>893</v>
      </c>
    </row>
    <row r="36" spans="1:16" x14ac:dyDescent="0.25">
      <c r="A36" s="39">
        <v>1</v>
      </c>
      <c r="B36" s="47" t="str">
        <f>IF(Tablas!$J4="","",Tablas!$J4)</f>
        <v>01 - BATERIAS</v>
      </c>
      <c r="C36" s="47"/>
      <c r="D36" s="40" t="str">
        <f>IFERROR(COUNTIFS(Tabla7[Año],$C$33,Tabla7[Mes],D$35,Tabla7[Se cumplió Plazo de entrega?],"SI",Tabla7[Categoría],$B36)/COUNTIFS(Tabla7[Año],$C$33,Tabla7[Mes],D$35,Tabla7[Se cumplió Plazo de entrega?],"*",Tabla7[Categoría],$B36),"")</f>
        <v/>
      </c>
      <c r="E36" s="40" t="str">
        <f>IFERROR(COUNTIFS(Tabla7[Año],$C$33,Tabla7[Mes],E$35,Tabla7[Se cumplió Plazo de entrega?],"SI",Tabla7[Categoría],$B36)/COUNTIFS(Tabla7[Año],$C$33,Tabla7[Mes],E$35,Tabla7[Se cumplió Plazo de entrega?],"*",Tabla7[Categoría],$B36),"")</f>
        <v/>
      </c>
      <c r="F36" s="40">
        <f>IFERROR(COUNTIFS(Tabla7[Año],$C$33,Tabla7[Mes],F$35,Tabla7[Se cumplió Plazo de entrega?],"SI",Tabla7[Categoría],$B36)/COUNTIFS(Tabla7[Año],$C$33,Tabla7[Mes],F$35,Tabla7[Se cumplió Plazo de entrega?],"*",Tabla7[Categoría],$B36),"")</f>
        <v>0</v>
      </c>
      <c r="G36" s="40">
        <f>IFERROR(COUNTIFS(Tabla7[Año],$C$33,Tabla7[Mes],G$35,Tabla7[Se cumplió Plazo de entrega?],"SI",Tabla7[Categoría],$B36)/COUNTIFS(Tabla7[Año],$C$33,Tabla7[Mes],G$35,Tabla7[Se cumplió Plazo de entrega?],"*",Tabla7[Categoría],$B36),"")</f>
        <v>1</v>
      </c>
      <c r="H36" s="40">
        <f>IFERROR(COUNTIFS(Tabla7[Año],$C$33,Tabla7[Mes],H$35,Tabla7[Se cumplió Plazo de entrega?],"SI",Tabla7[Categoría],$B36)/COUNTIFS(Tabla7[Año],$C$33,Tabla7[Mes],H$35,Tabla7[Se cumplió Plazo de entrega?],"*",Tabla7[Categoría],$B36),"")</f>
        <v>1</v>
      </c>
      <c r="I36" s="40" t="str">
        <f>IFERROR(COUNTIFS(Tabla7[Año],$C$33,Tabla7[Mes],I$35,Tabla7[Se cumplió Plazo de entrega?],"SI",Tabla7[Categoría],$B36)/COUNTIFS(Tabla7[Año],$C$33,Tabla7[Mes],I$35,Tabla7[Se cumplió Plazo de entrega?],"*",Tabla7[Categoría],$B36),"")</f>
        <v/>
      </c>
      <c r="J36" s="40" t="str">
        <f>IFERROR(COUNTIFS(Tabla7[Año],$C$33,Tabla7[Mes],J$35,Tabla7[Se cumplió Plazo de entrega?],"SI",Tabla7[Categoría],$B36)/COUNTIFS(Tabla7[Año],$C$33,Tabla7[Mes],J$35,Tabla7[Se cumplió Plazo de entrega?],"*",Tabla7[Categoría],$B36),"")</f>
        <v/>
      </c>
      <c r="K36" s="40" t="str">
        <f>IFERROR(COUNTIFS(Tabla7[Año],$C$33,Tabla7[Mes],K$35,Tabla7[Se cumplió Plazo de entrega?],"SI",Tabla7[Categoría],$B36)/COUNTIFS(Tabla7[Año],$C$33,Tabla7[Mes],K$35,Tabla7[Se cumplió Plazo de entrega?],"*",Tabla7[Categoría],$B36),"")</f>
        <v/>
      </c>
      <c r="L36" s="40" t="str">
        <f>IFERROR(COUNTIFS(Tabla7[Año],$C$33,Tabla7[Mes],L$35,Tabla7[Se cumplió Plazo de entrega?],"SI",Tabla7[Categoría],$B36)/COUNTIFS(Tabla7[Año],$C$33,Tabla7[Mes],L$35,Tabla7[Se cumplió Plazo de entrega?],"*",Tabla7[Categoría],$B36),"")</f>
        <v/>
      </c>
      <c r="M36" s="40" t="str">
        <f>IFERROR(COUNTIFS(Tabla7[Año],$C$33,Tabla7[Mes],M$35,Tabla7[Se cumplió Plazo de entrega?],"SI",Tabla7[Categoría],$B36)/COUNTIFS(Tabla7[Año],$C$33,Tabla7[Mes],M$35,Tabla7[Se cumplió Plazo de entrega?],"*",Tabla7[Categoría],$B36),"")</f>
        <v/>
      </c>
      <c r="N36" s="40" t="str">
        <f>IFERROR(COUNTIFS(Tabla7[Año],$C$33,Tabla7[Mes],N$35,Tabla7[Se cumplió Plazo de entrega?],"SI",Tabla7[Categoría],$B36)/COUNTIFS(Tabla7[Año],$C$33,Tabla7[Mes],N$35,Tabla7[Se cumplió Plazo de entrega?],"*",Tabla7[Categoría],$B36),"")</f>
        <v/>
      </c>
      <c r="O36" s="40" t="str">
        <f>IFERROR(COUNTIFS(Tabla7[Año],$C$33,Tabla7[Mes],O$35,Tabla7[Se cumplió Plazo de entrega?],"SI",Tabla7[Categoría],$B36)/COUNTIFS(Tabla7[Año],$C$33,Tabla7[Mes],O$35,Tabla7[Se cumplió Plazo de entrega?],"*",Tabla7[Categoría],$B36),"")</f>
        <v/>
      </c>
      <c r="P36" s="43">
        <f>IFERROR(COUNTIFS(Tabla7[Año],$C$33,Tabla7[Mes],"*",Tabla7[Se cumplió Plazo de entrega?],"SI",Tabla7[Categoría],$B36)/COUNTIFS(Tabla7[Año],$C$33,Tabla7[Mes],"*",Tabla7[Se cumplió Plazo de entrega?],"*",Tabla7[Categoría],$B36),"")</f>
        <v>0.66666666666666663</v>
      </c>
    </row>
    <row r="37" spans="1:16" x14ac:dyDescent="0.25">
      <c r="A37" s="39">
        <v>2</v>
      </c>
      <c r="B37" s="47" t="str">
        <f>IF(Tablas!$J5="","",Tablas!$J5)</f>
        <v>02 - BUJIAS</v>
      </c>
      <c r="C37" s="47"/>
      <c r="D37" s="40" t="str">
        <f>IFERROR(COUNTIFS(Tabla7[Año],$C$33,Tabla7[Mes],D$35,Tabla7[Se cumplió Plazo de entrega?],"SI",Tabla7[Categoría],$B37)/COUNTIFS(Tabla7[Año],$C$33,Tabla7[Mes],D$35,Tabla7[Se cumplió Plazo de entrega?],"*",Tabla7[Categoría],$B37),"")</f>
        <v/>
      </c>
      <c r="E37" s="40">
        <f>IFERROR(COUNTIFS(Tabla7[Año],$C$33,Tabla7[Mes],E$35,Tabla7[Se cumplió Plazo de entrega?],"SI",Tabla7[Categoría],$B37)/COUNTIFS(Tabla7[Año],$C$33,Tabla7[Mes],E$35,Tabla7[Se cumplió Plazo de entrega?],"*",Tabla7[Categoría],$B37),"")</f>
        <v>0</v>
      </c>
      <c r="F37" s="40" t="str">
        <f>IFERROR(COUNTIFS(Tabla7[Año],$C$33,Tabla7[Mes],F$35,Tabla7[Se cumplió Plazo de entrega?],"SI",Tabla7[Categoría],$B37)/COUNTIFS(Tabla7[Año],$C$33,Tabla7[Mes],F$35,Tabla7[Se cumplió Plazo de entrega?],"*",Tabla7[Categoría],$B37),"")</f>
        <v/>
      </c>
      <c r="G37" s="40" t="str">
        <f>IFERROR(COUNTIFS(Tabla7[Año],$C$33,Tabla7[Mes],G$35,Tabla7[Se cumplió Plazo de entrega?],"SI",Tabla7[Categoría],$B37)/COUNTIFS(Tabla7[Año],$C$33,Tabla7[Mes],G$35,Tabla7[Se cumplió Plazo de entrega?],"*",Tabla7[Categoría],$B37),"")</f>
        <v/>
      </c>
      <c r="H37" s="40" t="str">
        <f>IFERROR(COUNTIFS(Tabla7[Año],$C$33,Tabla7[Mes],H$35,Tabla7[Se cumplió Plazo de entrega?],"SI",Tabla7[Categoría],$B37)/COUNTIFS(Tabla7[Año],$C$33,Tabla7[Mes],H$35,Tabla7[Se cumplió Plazo de entrega?],"*",Tabla7[Categoría],$B37),"")</f>
        <v/>
      </c>
      <c r="I37" s="40" t="str">
        <f>IFERROR(COUNTIFS(Tabla7[Año],$C$33,Tabla7[Mes],I$35,Tabla7[Se cumplió Plazo de entrega?],"SI",Tabla7[Categoría],$B37)/COUNTIFS(Tabla7[Año],$C$33,Tabla7[Mes],I$35,Tabla7[Se cumplió Plazo de entrega?],"*",Tabla7[Categoría],$B37),"")</f>
        <v/>
      </c>
      <c r="J37" s="40" t="str">
        <f>IFERROR(COUNTIFS(Tabla7[Año],$C$33,Tabla7[Mes],J$35,Tabla7[Se cumplió Plazo de entrega?],"SI",Tabla7[Categoría],$B37)/COUNTIFS(Tabla7[Año],$C$33,Tabla7[Mes],J$35,Tabla7[Se cumplió Plazo de entrega?],"*",Tabla7[Categoría],$B37),"")</f>
        <v/>
      </c>
      <c r="K37" s="40" t="str">
        <f>IFERROR(COUNTIFS(Tabla7[Año],$C$33,Tabla7[Mes],K$35,Tabla7[Se cumplió Plazo de entrega?],"SI",Tabla7[Categoría],$B37)/COUNTIFS(Tabla7[Año],$C$33,Tabla7[Mes],K$35,Tabla7[Se cumplió Plazo de entrega?],"*",Tabla7[Categoría],$B37),"")</f>
        <v/>
      </c>
      <c r="L37" s="40" t="str">
        <f>IFERROR(COUNTIFS(Tabla7[Año],$C$33,Tabla7[Mes],L$35,Tabla7[Se cumplió Plazo de entrega?],"SI",Tabla7[Categoría],$B37)/COUNTIFS(Tabla7[Año],$C$33,Tabla7[Mes],L$35,Tabla7[Se cumplió Plazo de entrega?],"*",Tabla7[Categoría],$B37),"")</f>
        <v/>
      </c>
      <c r="M37" s="40" t="str">
        <f>IFERROR(COUNTIFS(Tabla7[Año],$C$33,Tabla7[Mes],M$35,Tabla7[Se cumplió Plazo de entrega?],"SI",Tabla7[Categoría],$B37)/COUNTIFS(Tabla7[Año],$C$33,Tabla7[Mes],M$35,Tabla7[Se cumplió Plazo de entrega?],"*",Tabla7[Categoría],$B37),"")</f>
        <v/>
      </c>
      <c r="N37" s="40" t="str">
        <f>IFERROR(COUNTIFS(Tabla7[Año],$C$33,Tabla7[Mes],N$35,Tabla7[Se cumplió Plazo de entrega?],"SI",Tabla7[Categoría],$B37)/COUNTIFS(Tabla7[Año],$C$33,Tabla7[Mes],N$35,Tabla7[Se cumplió Plazo de entrega?],"*",Tabla7[Categoría],$B37),"")</f>
        <v/>
      </c>
      <c r="O37" s="40" t="str">
        <f>IFERROR(COUNTIFS(Tabla7[Año],$C$33,Tabla7[Mes],O$35,Tabla7[Se cumplió Plazo de entrega?],"SI",Tabla7[Categoría],$B37)/COUNTIFS(Tabla7[Año],$C$33,Tabla7[Mes],O$35,Tabla7[Se cumplió Plazo de entrega?],"*",Tabla7[Categoría],$B37),"")</f>
        <v/>
      </c>
      <c r="P37" s="43">
        <f>IFERROR(COUNTIFS(Tabla7[Año],$C$33,Tabla7[Mes],"*",Tabla7[Se cumplió Plazo de entrega?],"SI",Tabla7[Categoría],$B37)/COUNTIFS(Tabla7[Año],$C$33,Tabla7[Mes],"*",Tabla7[Se cumplió Plazo de entrega?],"*",Tabla7[Categoría],$B37),"")</f>
        <v>0</v>
      </c>
    </row>
    <row r="38" spans="1:16" x14ac:dyDescent="0.25">
      <c r="A38" s="39">
        <v>3</v>
      </c>
      <c r="B38" s="47" t="str">
        <f>IF(Tablas!$J6="","",Tablas!$J6)</f>
        <v>03 - FILTROS</v>
      </c>
      <c r="C38" s="47"/>
      <c r="D38" s="40">
        <f>IFERROR(COUNTIFS(Tabla7[Año],$C$33,Tabla7[Mes],D$35,Tabla7[Se cumplió Plazo de entrega?],"SI",Tabla7[Categoría],$B38)/COUNTIFS(Tabla7[Año],$C$33,Tabla7[Mes],D$35,Tabla7[Se cumplió Plazo de entrega?],"*",Tabla7[Categoría],$B38),"")</f>
        <v>0</v>
      </c>
      <c r="E38" s="40">
        <f>IFERROR(COUNTIFS(Tabla7[Año],$C$33,Tabla7[Mes],E$35,Tabla7[Se cumplió Plazo de entrega?],"SI",Tabla7[Categoría],$B38)/COUNTIFS(Tabla7[Año],$C$33,Tabla7[Mes],E$35,Tabla7[Se cumplió Plazo de entrega?],"*",Tabla7[Categoría],$B38),"")</f>
        <v>1</v>
      </c>
      <c r="F38" s="40">
        <f>IFERROR(COUNTIFS(Tabla7[Año],$C$33,Tabla7[Mes],F$35,Tabla7[Se cumplió Plazo de entrega?],"SI",Tabla7[Categoría],$B38)/COUNTIFS(Tabla7[Año],$C$33,Tabla7[Mes],F$35,Tabla7[Se cumplió Plazo de entrega?],"*",Tabla7[Categoría],$B38),"")</f>
        <v>0.5</v>
      </c>
      <c r="G38" s="40" t="str">
        <f>IFERROR(COUNTIFS(Tabla7[Año],$C$33,Tabla7[Mes],G$35,Tabla7[Se cumplió Plazo de entrega?],"SI",Tabla7[Categoría],$B38)/COUNTIFS(Tabla7[Año],$C$33,Tabla7[Mes],G$35,Tabla7[Se cumplió Plazo de entrega?],"*",Tabla7[Categoría],$B38),"")</f>
        <v/>
      </c>
      <c r="H38" s="40">
        <f>IFERROR(COUNTIFS(Tabla7[Año],$C$33,Tabla7[Mes],H$35,Tabla7[Se cumplió Plazo de entrega?],"SI",Tabla7[Categoría],$B38)/COUNTIFS(Tabla7[Año],$C$33,Tabla7[Mes],H$35,Tabla7[Se cumplió Plazo de entrega?],"*",Tabla7[Categoría],$B38),"")</f>
        <v>0</v>
      </c>
      <c r="I38" s="40" t="str">
        <f>IFERROR(COUNTIFS(Tabla7[Año],$C$33,Tabla7[Mes],I$35,Tabla7[Se cumplió Plazo de entrega?],"SI",Tabla7[Categoría],$B38)/COUNTIFS(Tabla7[Año],$C$33,Tabla7[Mes],I$35,Tabla7[Se cumplió Plazo de entrega?],"*",Tabla7[Categoría],$B38),"")</f>
        <v/>
      </c>
      <c r="J38" s="40" t="str">
        <f>IFERROR(COUNTIFS(Tabla7[Año],$C$33,Tabla7[Mes],J$35,Tabla7[Se cumplió Plazo de entrega?],"SI",Tabla7[Categoría],$B38)/COUNTIFS(Tabla7[Año],$C$33,Tabla7[Mes],J$35,Tabla7[Se cumplió Plazo de entrega?],"*",Tabla7[Categoría],$B38),"")</f>
        <v/>
      </c>
      <c r="K38" s="40" t="str">
        <f>IFERROR(COUNTIFS(Tabla7[Año],$C$33,Tabla7[Mes],K$35,Tabla7[Se cumplió Plazo de entrega?],"SI",Tabla7[Categoría],$B38)/COUNTIFS(Tabla7[Año],$C$33,Tabla7[Mes],K$35,Tabla7[Se cumplió Plazo de entrega?],"*",Tabla7[Categoría],$B38),"")</f>
        <v/>
      </c>
      <c r="L38" s="40" t="str">
        <f>IFERROR(COUNTIFS(Tabla7[Año],$C$33,Tabla7[Mes],L$35,Tabla7[Se cumplió Plazo de entrega?],"SI",Tabla7[Categoría],$B38)/COUNTIFS(Tabla7[Año],$C$33,Tabla7[Mes],L$35,Tabla7[Se cumplió Plazo de entrega?],"*",Tabla7[Categoría],$B38),"")</f>
        <v/>
      </c>
      <c r="M38" s="40" t="str">
        <f>IFERROR(COUNTIFS(Tabla7[Año],$C$33,Tabla7[Mes],M$35,Tabla7[Se cumplió Plazo de entrega?],"SI",Tabla7[Categoría],$B38)/COUNTIFS(Tabla7[Año],$C$33,Tabla7[Mes],M$35,Tabla7[Se cumplió Plazo de entrega?],"*",Tabla7[Categoría],$B38),"")</f>
        <v/>
      </c>
      <c r="N38" s="40" t="str">
        <f>IFERROR(COUNTIFS(Tabla7[Año],$C$33,Tabla7[Mes],N$35,Tabla7[Se cumplió Plazo de entrega?],"SI",Tabla7[Categoría],$B38)/COUNTIFS(Tabla7[Año],$C$33,Tabla7[Mes],N$35,Tabla7[Se cumplió Plazo de entrega?],"*",Tabla7[Categoría],$B38),"")</f>
        <v/>
      </c>
      <c r="O38" s="40" t="str">
        <f>IFERROR(COUNTIFS(Tabla7[Año],$C$33,Tabla7[Mes],O$35,Tabla7[Se cumplió Plazo de entrega?],"SI",Tabla7[Categoría],$B38)/COUNTIFS(Tabla7[Año],$C$33,Tabla7[Mes],O$35,Tabla7[Se cumplió Plazo de entrega?],"*",Tabla7[Categoría],$B38),"")</f>
        <v/>
      </c>
      <c r="P38" s="43">
        <f>IFERROR(COUNTIFS(Tabla7[Año],$C$33,Tabla7[Mes],"*",Tabla7[Se cumplió Plazo de entrega?],"SI",Tabla7[Categoría],$B38)/COUNTIFS(Tabla7[Año],$C$33,Tabla7[Mes],"*",Tabla7[Se cumplió Plazo de entrega?],"*",Tabla7[Categoría],$B38),"")</f>
        <v>0.33333333333333331</v>
      </c>
    </row>
    <row r="39" spans="1:16" x14ac:dyDescent="0.25">
      <c r="A39" s="39">
        <v>4</v>
      </c>
      <c r="B39" s="47" t="str">
        <f>IF(Tablas!$J7="","",Tablas!$J7)</f>
        <v>04 - FRENOS Y EMBRAGUES</v>
      </c>
      <c r="C39" s="47"/>
      <c r="D39" s="40">
        <f>IFERROR(COUNTIFS(Tabla7[Año],$C$33,Tabla7[Mes],D$35,Tabla7[Se cumplió Plazo de entrega?],"SI",Tabla7[Categoría],$B39)/COUNTIFS(Tabla7[Año],$C$33,Tabla7[Mes],D$35,Tabla7[Se cumplió Plazo de entrega?],"*",Tabla7[Categoría],$B39),"")</f>
        <v>1</v>
      </c>
      <c r="E39" s="40">
        <f>IFERROR(COUNTIFS(Tabla7[Año],$C$33,Tabla7[Mes],E$35,Tabla7[Se cumplió Plazo de entrega?],"SI",Tabla7[Categoría],$B39)/COUNTIFS(Tabla7[Año],$C$33,Tabla7[Mes],E$35,Tabla7[Se cumplió Plazo de entrega?],"*",Tabla7[Categoría],$B39),"")</f>
        <v>0.66666666666666663</v>
      </c>
      <c r="F39" s="40" t="str">
        <f>IFERROR(COUNTIFS(Tabla7[Año],$C$33,Tabla7[Mes],F$35,Tabla7[Se cumplió Plazo de entrega?],"SI",Tabla7[Categoría],$B39)/COUNTIFS(Tabla7[Año],$C$33,Tabla7[Mes],F$35,Tabla7[Se cumplió Plazo de entrega?],"*",Tabla7[Categoría],$B39),"")</f>
        <v/>
      </c>
      <c r="G39" s="40">
        <f>IFERROR(COUNTIFS(Tabla7[Año],$C$33,Tabla7[Mes],G$35,Tabla7[Se cumplió Plazo de entrega?],"SI",Tabla7[Categoría],$B39)/COUNTIFS(Tabla7[Año],$C$33,Tabla7[Mes],G$35,Tabla7[Se cumplió Plazo de entrega?],"*",Tabla7[Categoría],$B39),"")</f>
        <v>0</v>
      </c>
      <c r="H39" s="40">
        <f>IFERROR(COUNTIFS(Tabla7[Año],$C$33,Tabla7[Mes],H$35,Tabla7[Se cumplió Plazo de entrega?],"SI",Tabla7[Categoría],$B39)/COUNTIFS(Tabla7[Año],$C$33,Tabla7[Mes],H$35,Tabla7[Se cumplió Plazo de entrega?],"*",Tabla7[Categoría],$B39),"")</f>
        <v>0.33333333333333331</v>
      </c>
      <c r="I39" s="40" t="str">
        <f>IFERROR(COUNTIFS(Tabla7[Año],$C$33,Tabla7[Mes],I$35,Tabla7[Se cumplió Plazo de entrega?],"SI",Tabla7[Categoría],$B39)/COUNTIFS(Tabla7[Año],$C$33,Tabla7[Mes],I$35,Tabla7[Se cumplió Plazo de entrega?],"*",Tabla7[Categoría],$B39),"")</f>
        <v/>
      </c>
      <c r="J39" s="40" t="str">
        <f>IFERROR(COUNTIFS(Tabla7[Año],$C$33,Tabla7[Mes],J$35,Tabla7[Se cumplió Plazo de entrega?],"SI",Tabla7[Categoría],$B39)/COUNTIFS(Tabla7[Año],$C$33,Tabla7[Mes],J$35,Tabla7[Se cumplió Plazo de entrega?],"*",Tabla7[Categoría],$B39),"")</f>
        <v/>
      </c>
      <c r="K39" s="40" t="str">
        <f>IFERROR(COUNTIFS(Tabla7[Año],$C$33,Tabla7[Mes],K$35,Tabla7[Se cumplió Plazo de entrega?],"SI",Tabla7[Categoría],$B39)/COUNTIFS(Tabla7[Año],$C$33,Tabla7[Mes],K$35,Tabla7[Se cumplió Plazo de entrega?],"*",Tabla7[Categoría],$B39),"")</f>
        <v/>
      </c>
      <c r="L39" s="40" t="str">
        <f>IFERROR(COUNTIFS(Tabla7[Año],$C$33,Tabla7[Mes],L$35,Tabla7[Se cumplió Plazo de entrega?],"SI",Tabla7[Categoría],$B39)/COUNTIFS(Tabla7[Año],$C$33,Tabla7[Mes],L$35,Tabla7[Se cumplió Plazo de entrega?],"*",Tabla7[Categoría],$B39),"")</f>
        <v/>
      </c>
      <c r="M39" s="40" t="str">
        <f>IFERROR(COUNTIFS(Tabla7[Año],$C$33,Tabla7[Mes],M$35,Tabla7[Se cumplió Plazo de entrega?],"SI",Tabla7[Categoría],$B39)/COUNTIFS(Tabla7[Año],$C$33,Tabla7[Mes],M$35,Tabla7[Se cumplió Plazo de entrega?],"*",Tabla7[Categoría],$B39),"")</f>
        <v/>
      </c>
      <c r="N39" s="40" t="str">
        <f>IFERROR(COUNTIFS(Tabla7[Año],$C$33,Tabla7[Mes],N$35,Tabla7[Se cumplió Plazo de entrega?],"SI",Tabla7[Categoría],$B39)/COUNTIFS(Tabla7[Año],$C$33,Tabla7[Mes],N$35,Tabla7[Se cumplió Plazo de entrega?],"*",Tabla7[Categoría],$B39),"")</f>
        <v/>
      </c>
      <c r="O39" s="40" t="str">
        <f>IFERROR(COUNTIFS(Tabla7[Año],$C$33,Tabla7[Mes],O$35,Tabla7[Se cumplió Plazo de entrega?],"SI",Tabla7[Categoría],$B39)/COUNTIFS(Tabla7[Año],$C$33,Tabla7[Mes],O$35,Tabla7[Se cumplió Plazo de entrega?],"*",Tabla7[Categoría],$B39),"")</f>
        <v/>
      </c>
      <c r="P39" s="43">
        <f>IFERROR(COUNTIFS(Tabla7[Año],$C$33,Tabla7[Mes],"*",Tabla7[Se cumplió Plazo de entrega?],"SI",Tabla7[Categoría],$B39)/COUNTIFS(Tabla7[Año],$C$33,Tabla7[Mes],"*",Tabla7[Se cumplió Plazo de entrega?],"*",Tabla7[Categoría],$B39),"")</f>
        <v>0.4</v>
      </c>
    </row>
    <row r="40" spans="1:16" x14ac:dyDescent="0.25">
      <c r="A40" s="39">
        <v>5</v>
      </c>
      <c r="B40" s="47" t="str">
        <f>IF(Tablas!$J8="","",Tablas!$J8)</f>
        <v>05 - COLISION</v>
      </c>
      <c r="C40" s="47"/>
      <c r="D40" s="40">
        <f>IFERROR(COUNTIFS(Tabla7[Año],$C$33,Tabla7[Mes],D$35,Tabla7[Se cumplió Plazo de entrega?],"SI",Tabla7[Categoría],$B40)/COUNTIFS(Tabla7[Año],$C$33,Tabla7[Mes],D$35,Tabla7[Se cumplió Plazo de entrega?],"*",Tabla7[Categoría],$B40),"")</f>
        <v>0.75</v>
      </c>
      <c r="E40" s="40">
        <f>IFERROR(COUNTIFS(Tabla7[Año],$C$33,Tabla7[Mes],E$35,Tabla7[Se cumplió Plazo de entrega?],"SI",Tabla7[Categoría],$B40)/COUNTIFS(Tabla7[Año],$C$33,Tabla7[Mes],E$35,Tabla7[Se cumplió Plazo de entrega?],"*",Tabla7[Categoría],$B40),"")</f>
        <v>9.0909090909090912E-2</v>
      </c>
      <c r="F40" s="40">
        <f>IFERROR(COUNTIFS(Tabla7[Año],$C$33,Tabla7[Mes],F$35,Tabla7[Se cumplió Plazo de entrega?],"SI",Tabla7[Categoría],$B40)/COUNTIFS(Tabla7[Año],$C$33,Tabla7[Mes],F$35,Tabla7[Se cumplió Plazo de entrega?],"*",Tabla7[Categoría],$B40),"")</f>
        <v>0.2</v>
      </c>
      <c r="G40" s="40">
        <f>IFERROR(COUNTIFS(Tabla7[Año],$C$33,Tabla7[Mes],G$35,Tabla7[Se cumplió Plazo de entrega?],"SI",Tabla7[Categoría],$B40)/COUNTIFS(Tabla7[Año],$C$33,Tabla7[Mes],G$35,Tabla7[Se cumplió Plazo de entrega?],"*",Tabla7[Categoría],$B40),"")</f>
        <v>0.33333333333333331</v>
      </c>
      <c r="H40" s="40">
        <f>IFERROR(COUNTIFS(Tabla7[Año],$C$33,Tabla7[Mes],H$35,Tabla7[Se cumplió Plazo de entrega?],"SI",Tabla7[Categoría],$B40)/COUNTIFS(Tabla7[Año],$C$33,Tabla7[Mes],H$35,Tabla7[Se cumplió Plazo de entrega?],"*",Tabla7[Categoría],$B40),"")</f>
        <v>0.55555555555555558</v>
      </c>
      <c r="I40" s="40">
        <f>IFERROR(COUNTIFS(Tabla7[Año],$C$33,Tabla7[Mes],I$35,Tabla7[Se cumplió Plazo de entrega?],"SI",Tabla7[Categoría],$B40)/COUNTIFS(Tabla7[Año],$C$33,Tabla7[Mes],I$35,Tabla7[Se cumplió Plazo de entrega?],"*",Tabla7[Categoría],$B40),"")</f>
        <v>0.75</v>
      </c>
      <c r="J40" s="40">
        <f>IFERROR(COUNTIFS(Tabla7[Año],$C$33,Tabla7[Mes],J$35,Tabla7[Se cumplió Plazo de entrega?],"SI",Tabla7[Categoría],$B40)/COUNTIFS(Tabla7[Año],$C$33,Tabla7[Mes],J$35,Tabla7[Se cumplió Plazo de entrega?],"*",Tabla7[Categoría],$B40),"")</f>
        <v>0</v>
      </c>
      <c r="K40" s="40" t="str">
        <f>IFERROR(COUNTIFS(Tabla7[Año],$C$33,Tabla7[Mes],K$35,Tabla7[Se cumplió Plazo de entrega?],"SI",Tabla7[Categoría],$B40)/COUNTIFS(Tabla7[Año],$C$33,Tabla7[Mes],K$35,Tabla7[Se cumplió Plazo de entrega?],"*",Tabla7[Categoría],$B40),"")</f>
        <v/>
      </c>
      <c r="L40" s="40" t="str">
        <f>IFERROR(COUNTIFS(Tabla7[Año],$C$33,Tabla7[Mes],L$35,Tabla7[Se cumplió Plazo de entrega?],"SI",Tabla7[Categoría],$B40)/COUNTIFS(Tabla7[Año],$C$33,Tabla7[Mes],L$35,Tabla7[Se cumplió Plazo de entrega?],"*",Tabla7[Categoría],$B40),"")</f>
        <v/>
      </c>
      <c r="M40" s="40" t="str">
        <f>IFERROR(COUNTIFS(Tabla7[Año],$C$33,Tabla7[Mes],M$35,Tabla7[Se cumplió Plazo de entrega?],"SI",Tabla7[Categoría],$B40)/COUNTIFS(Tabla7[Año],$C$33,Tabla7[Mes],M$35,Tabla7[Se cumplió Plazo de entrega?],"*",Tabla7[Categoría],$B40),"")</f>
        <v/>
      </c>
      <c r="N40" s="40" t="str">
        <f>IFERROR(COUNTIFS(Tabla7[Año],$C$33,Tabla7[Mes],N$35,Tabla7[Se cumplió Plazo de entrega?],"SI",Tabla7[Categoría],$B40)/COUNTIFS(Tabla7[Año],$C$33,Tabla7[Mes],N$35,Tabla7[Se cumplió Plazo de entrega?],"*",Tabla7[Categoría],$B40),"")</f>
        <v/>
      </c>
      <c r="O40" s="40" t="str">
        <f>IFERROR(COUNTIFS(Tabla7[Año],$C$33,Tabla7[Mes],O$35,Tabla7[Se cumplió Plazo de entrega?],"SI",Tabla7[Categoría],$B40)/COUNTIFS(Tabla7[Año],$C$33,Tabla7[Mes],O$35,Tabla7[Se cumplió Plazo de entrega?],"*",Tabla7[Categoría],$B40),"")</f>
        <v/>
      </c>
      <c r="P40" s="43">
        <f>IFERROR(COUNTIFS(Tabla7[Año],$C$33,Tabla7[Mes],"*",Tabla7[Se cumplió Plazo de entrega?],"SI",Tabla7[Categoría],$B40)/COUNTIFS(Tabla7[Año],$C$33,Tabla7[Mes],"*",Tabla7[Se cumplió Plazo de entrega?],"*",Tabla7[Categoría],$B40),"")</f>
        <v>0.36507936507936506</v>
      </c>
    </row>
    <row r="41" spans="1:16" x14ac:dyDescent="0.25">
      <c r="A41" s="39">
        <v>6</v>
      </c>
      <c r="B41" s="47" t="str">
        <f>IF(Tablas!$J9="","",Tablas!$J9)</f>
        <v>06 - AMORTIGUADORES</v>
      </c>
      <c r="C41" s="47"/>
      <c r="D41" s="40">
        <f>IFERROR(COUNTIFS(Tabla7[Año],$C$33,Tabla7[Mes],D$35,Tabla7[Se cumplió Plazo de entrega?],"SI",Tabla7[Categoría],$B41)/COUNTIFS(Tabla7[Año],$C$33,Tabla7[Mes],D$35,Tabla7[Se cumplió Plazo de entrega?],"*",Tabla7[Categoría],$B41),"")</f>
        <v>0.25</v>
      </c>
      <c r="E41" s="40">
        <f>IFERROR(COUNTIFS(Tabla7[Año],$C$33,Tabla7[Mes],E$35,Tabla7[Se cumplió Plazo de entrega?],"SI",Tabla7[Categoría],$B41)/COUNTIFS(Tabla7[Año],$C$33,Tabla7[Mes],E$35,Tabla7[Se cumplió Plazo de entrega?],"*",Tabla7[Categoría],$B41),"")</f>
        <v>1</v>
      </c>
      <c r="F41" s="40" t="str">
        <f>IFERROR(COUNTIFS(Tabla7[Año],$C$33,Tabla7[Mes],F$35,Tabla7[Se cumplió Plazo de entrega?],"SI",Tabla7[Categoría],$B41)/COUNTIFS(Tabla7[Año],$C$33,Tabla7[Mes],F$35,Tabla7[Se cumplió Plazo de entrega?],"*",Tabla7[Categoría],$B41),"")</f>
        <v/>
      </c>
      <c r="G41" s="40">
        <f>IFERROR(COUNTIFS(Tabla7[Año],$C$33,Tabla7[Mes],G$35,Tabla7[Se cumplió Plazo de entrega?],"SI",Tabla7[Categoría],$B41)/COUNTIFS(Tabla7[Año],$C$33,Tabla7[Mes],G$35,Tabla7[Se cumplió Plazo de entrega?],"*",Tabla7[Categoría],$B41),"")</f>
        <v>0.4</v>
      </c>
      <c r="H41" s="40">
        <f>IFERROR(COUNTIFS(Tabla7[Año],$C$33,Tabla7[Mes],H$35,Tabla7[Se cumplió Plazo de entrega?],"SI",Tabla7[Categoría],$B41)/COUNTIFS(Tabla7[Año],$C$33,Tabla7[Mes],H$35,Tabla7[Se cumplió Plazo de entrega?],"*",Tabla7[Categoría],$B41),"")</f>
        <v>0.5</v>
      </c>
      <c r="I41" s="40">
        <f>IFERROR(COUNTIFS(Tabla7[Año],$C$33,Tabla7[Mes],I$35,Tabla7[Se cumplió Plazo de entrega?],"SI",Tabla7[Categoría],$B41)/COUNTIFS(Tabla7[Año],$C$33,Tabla7[Mes],I$35,Tabla7[Se cumplió Plazo de entrega?],"*",Tabla7[Categoría],$B41),"")</f>
        <v>1</v>
      </c>
      <c r="J41" s="40">
        <f>IFERROR(COUNTIFS(Tabla7[Año],$C$33,Tabla7[Mes],J$35,Tabla7[Se cumplió Plazo de entrega?],"SI",Tabla7[Categoría],$B41)/COUNTIFS(Tabla7[Año],$C$33,Tabla7[Mes],J$35,Tabla7[Se cumplió Plazo de entrega?],"*",Tabla7[Categoría],$B41),"")</f>
        <v>0.33333333333333331</v>
      </c>
      <c r="K41" s="40" t="str">
        <f>IFERROR(COUNTIFS(Tabla7[Año],$C$33,Tabla7[Mes],K$35,Tabla7[Se cumplió Plazo de entrega?],"SI",Tabla7[Categoría],$B41)/COUNTIFS(Tabla7[Año],$C$33,Tabla7[Mes],K$35,Tabla7[Se cumplió Plazo de entrega?],"*",Tabla7[Categoría],$B41),"")</f>
        <v/>
      </c>
      <c r="L41" s="40" t="str">
        <f>IFERROR(COUNTIFS(Tabla7[Año],$C$33,Tabla7[Mes],L$35,Tabla7[Se cumplió Plazo de entrega?],"SI",Tabla7[Categoría],$B41)/COUNTIFS(Tabla7[Año],$C$33,Tabla7[Mes],L$35,Tabla7[Se cumplió Plazo de entrega?],"*",Tabla7[Categoría],$B41),"")</f>
        <v/>
      </c>
      <c r="M41" s="40" t="str">
        <f>IFERROR(COUNTIFS(Tabla7[Año],$C$33,Tabla7[Mes],M$35,Tabla7[Se cumplió Plazo de entrega?],"SI",Tabla7[Categoría],$B41)/COUNTIFS(Tabla7[Año],$C$33,Tabla7[Mes],M$35,Tabla7[Se cumplió Plazo de entrega?],"*",Tabla7[Categoría],$B41),"")</f>
        <v/>
      </c>
      <c r="N41" s="40" t="str">
        <f>IFERROR(COUNTIFS(Tabla7[Año],$C$33,Tabla7[Mes],N$35,Tabla7[Se cumplió Plazo de entrega?],"SI",Tabla7[Categoría],$B41)/COUNTIFS(Tabla7[Año],$C$33,Tabla7[Mes],N$35,Tabla7[Se cumplió Plazo de entrega?],"*",Tabla7[Categoría],$B41),"")</f>
        <v/>
      </c>
      <c r="O41" s="40" t="str">
        <f>IFERROR(COUNTIFS(Tabla7[Año],$C$33,Tabla7[Mes],O$35,Tabla7[Se cumplió Plazo de entrega?],"SI",Tabla7[Categoría],$B41)/COUNTIFS(Tabla7[Año],$C$33,Tabla7[Mes],O$35,Tabla7[Se cumplió Plazo de entrega?],"*",Tabla7[Categoría],$B41),"")</f>
        <v/>
      </c>
      <c r="P41" s="43">
        <f>IFERROR(COUNTIFS(Tabla7[Año],$C$33,Tabla7[Mes],"*",Tabla7[Se cumplió Plazo de entrega?],"SI",Tabla7[Categoría],$B41)/COUNTIFS(Tabla7[Año],$C$33,Tabla7[Mes],"*",Tabla7[Se cumplió Plazo de entrega?],"*",Tabla7[Categoría],$B41),"")</f>
        <v>0.47368421052631576</v>
      </c>
    </row>
    <row r="42" spans="1:16" x14ac:dyDescent="0.25">
      <c r="A42" s="39">
        <v>7</v>
      </c>
      <c r="B42" s="47" t="str">
        <f>IF(Tablas!$J10="","",Tablas!$J10)</f>
        <v>07 - PEDALES Y POSAPIES</v>
      </c>
      <c r="C42" s="47"/>
      <c r="D42" s="40">
        <f>IFERROR(COUNTIFS(Tabla7[Año],$C$33,Tabla7[Mes],D$35,Tabla7[Se cumplió Plazo de entrega?],"SI",Tabla7[Categoría],$B42)/COUNTIFS(Tabla7[Año],$C$33,Tabla7[Mes],D$35,Tabla7[Se cumplió Plazo de entrega?],"*",Tabla7[Categoría],$B42),"")</f>
        <v>0.5</v>
      </c>
      <c r="E42" s="40">
        <f>IFERROR(COUNTIFS(Tabla7[Año],$C$33,Tabla7[Mes],E$35,Tabla7[Se cumplió Plazo de entrega?],"SI",Tabla7[Categoría],$B42)/COUNTIFS(Tabla7[Año],$C$33,Tabla7[Mes],E$35,Tabla7[Se cumplió Plazo de entrega?],"*",Tabla7[Categoría],$B42),"")</f>
        <v>1</v>
      </c>
      <c r="F42" s="40">
        <f>IFERROR(COUNTIFS(Tabla7[Año],$C$33,Tabla7[Mes],F$35,Tabla7[Se cumplió Plazo de entrega?],"SI",Tabla7[Categoría],$B42)/COUNTIFS(Tabla7[Año],$C$33,Tabla7[Mes],F$35,Tabla7[Se cumplió Plazo de entrega?],"*",Tabla7[Categoría],$B42),"")</f>
        <v>0.66666666666666663</v>
      </c>
      <c r="G42" s="40">
        <f>IFERROR(COUNTIFS(Tabla7[Año],$C$33,Tabla7[Mes],G$35,Tabla7[Se cumplió Plazo de entrega?],"SI",Tabla7[Categoría],$B42)/COUNTIFS(Tabla7[Año],$C$33,Tabla7[Mes],G$35,Tabla7[Se cumplió Plazo de entrega?],"*",Tabla7[Categoría],$B42),"")</f>
        <v>0.6</v>
      </c>
      <c r="H42" s="40">
        <f>IFERROR(COUNTIFS(Tabla7[Año],$C$33,Tabla7[Mes],H$35,Tabla7[Se cumplió Plazo de entrega?],"SI",Tabla7[Categoría],$B42)/COUNTIFS(Tabla7[Año],$C$33,Tabla7[Mes],H$35,Tabla7[Se cumplió Plazo de entrega?],"*",Tabla7[Categoría],$B42),"")</f>
        <v>0.33333333333333331</v>
      </c>
      <c r="I42" s="40">
        <f>IFERROR(COUNTIFS(Tabla7[Año],$C$33,Tabla7[Mes],I$35,Tabla7[Se cumplió Plazo de entrega?],"SI",Tabla7[Categoría],$B42)/COUNTIFS(Tabla7[Año],$C$33,Tabla7[Mes],I$35,Tabla7[Se cumplió Plazo de entrega?],"*",Tabla7[Categoría],$B42),"")</f>
        <v>1</v>
      </c>
      <c r="J42" s="40">
        <f>IFERROR(COUNTIFS(Tabla7[Año],$C$33,Tabla7[Mes],J$35,Tabla7[Se cumplió Plazo de entrega?],"SI",Tabla7[Categoría],$B42)/COUNTIFS(Tabla7[Año],$C$33,Tabla7[Mes],J$35,Tabla7[Se cumplió Plazo de entrega?],"*",Tabla7[Categoría],$B42),"")</f>
        <v>0</v>
      </c>
      <c r="K42" s="40" t="str">
        <f>IFERROR(COUNTIFS(Tabla7[Año],$C$33,Tabla7[Mes],K$35,Tabla7[Se cumplió Plazo de entrega?],"SI",Tabla7[Categoría],$B42)/COUNTIFS(Tabla7[Año],$C$33,Tabla7[Mes],K$35,Tabla7[Se cumplió Plazo de entrega?],"*",Tabla7[Categoría],$B42),"")</f>
        <v/>
      </c>
      <c r="L42" s="40" t="str">
        <f>IFERROR(COUNTIFS(Tabla7[Año],$C$33,Tabla7[Mes],L$35,Tabla7[Se cumplió Plazo de entrega?],"SI",Tabla7[Categoría],$B42)/COUNTIFS(Tabla7[Año],$C$33,Tabla7[Mes],L$35,Tabla7[Se cumplió Plazo de entrega?],"*",Tabla7[Categoría],$B42),"")</f>
        <v/>
      </c>
      <c r="M42" s="40" t="str">
        <f>IFERROR(COUNTIFS(Tabla7[Año],$C$33,Tabla7[Mes],M$35,Tabla7[Se cumplió Plazo de entrega?],"SI",Tabla7[Categoría],$B42)/COUNTIFS(Tabla7[Año],$C$33,Tabla7[Mes],M$35,Tabla7[Se cumplió Plazo de entrega?],"*",Tabla7[Categoría],$B42),"")</f>
        <v/>
      </c>
      <c r="N42" s="40" t="str">
        <f>IFERROR(COUNTIFS(Tabla7[Año],$C$33,Tabla7[Mes],N$35,Tabla7[Se cumplió Plazo de entrega?],"SI",Tabla7[Categoría],$B42)/COUNTIFS(Tabla7[Año],$C$33,Tabla7[Mes],N$35,Tabla7[Se cumplió Plazo de entrega?],"*",Tabla7[Categoría],$B42),"")</f>
        <v/>
      </c>
      <c r="O42" s="40" t="str">
        <f>IFERROR(COUNTIFS(Tabla7[Año],$C$33,Tabla7[Mes],O$35,Tabla7[Se cumplió Plazo de entrega?],"SI",Tabla7[Categoría],$B42)/COUNTIFS(Tabla7[Año],$C$33,Tabla7[Mes],O$35,Tabla7[Se cumplió Plazo de entrega?],"*",Tabla7[Categoría],$B42),"")</f>
        <v/>
      </c>
      <c r="P42" s="43">
        <f>IFERROR(COUNTIFS(Tabla7[Año],$C$33,Tabla7[Mes],"*",Tabla7[Se cumplió Plazo de entrega?],"SI",Tabla7[Categoría],$B42)/COUNTIFS(Tabla7[Año],$C$33,Tabla7[Mes],"*",Tabla7[Se cumplió Plazo de entrega?],"*",Tabla7[Categoría],$B42),"")</f>
        <v>0.5714285714285714</v>
      </c>
    </row>
    <row r="43" spans="1:16" x14ac:dyDescent="0.25">
      <c r="A43" s="39">
        <v>8</v>
      </c>
      <c r="B43" s="47" t="str">
        <f>IF(Tablas!$J11="","",Tablas!$J11)</f>
        <v>08 - ELECTRICO</v>
      </c>
      <c r="C43" s="47"/>
      <c r="D43" s="40">
        <f>IFERROR(COUNTIFS(Tabla7[Año],$C$33,Tabla7[Mes],D$35,Tabla7[Se cumplió Plazo de entrega?],"SI",Tabla7[Categoría],$B43)/COUNTIFS(Tabla7[Año],$C$33,Tabla7[Mes],D$35,Tabla7[Se cumplió Plazo de entrega?],"*",Tabla7[Categoría],$B43),"")</f>
        <v>0.33333333333333331</v>
      </c>
      <c r="E43" s="40" t="str">
        <f>IFERROR(COUNTIFS(Tabla7[Año],$C$33,Tabla7[Mes],E$35,Tabla7[Se cumplió Plazo de entrega?],"SI",Tabla7[Categoría],$B43)/COUNTIFS(Tabla7[Año],$C$33,Tabla7[Mes],E$35,Tabla7[Se cumplió Plazo de entrega?],"*",Tabla7[Categoría],$B43),"")</f>
        <v/>
      </c>
      <c r="F43" s="40">
        <f>IFERROR(COUNTIFS(Tabla7[Año],$C$33,Tabla7[Mes],F$35,Tabla7[Se cumplió Plazo de entrega?],"SI",Tabla7[Categoría],$B43)/COUNTIFS(Tabla7[Año],$C$33,Tabla7[Mes],F$35,Tabla7[Se cumplió Plazo de entrega?],"*",Tabla7[Categoría],$B43),"")</f>
        <v>1</v>
      </c>
      <c r="G43" s="40">
        <f>IFERROR(COUNTIFS(Tabla7[Año],$C$33,Tabla7[Mes],G$35,Tabla7[Se cumplió Plazo de entrega?],"SI",Tabla7[Categoría],$B43)/COUNTIFS(Tabla7[Año],$C$33,Tabla7[Mes],G$35,Tabla7[Se cumplió Plazo de entrega?],"*",Tabla7[Categoría],$B43),"")</f>
        <v>0.42857142857142855</v>
      </c>
      <c r="H43" s="40">
        <f>IFERROR(COUNTIFS(Tabla7[Año],$C$33,Tabla7[Mes],H$35,Tabla7[Se cumplió Plazo de entrega?],"SI",Tabla7[Categoría],$B43)/COUNTIFS(Tabla7[Año],$C$33,Tabla7[Mes],H$35,Tabla7[Se cumplió Plazo de entrega?],"*",Tabla7[Categoría],$B43),"")</f>
        <v>0.6</v>
      </c>
      <c r="I43" s="40">
        <f>IFERROR(COUNTIFS(Tabla7[Año],$C$33,Tabla7[Mes],I$35,Tabla7[Se cumplió Plazo de entrega?],"SI",Tabla7[Categoría],$B43)/COUNTIFS(Tabla7[Año],$C$33,Tabla7[Mes],I$35,Tabla7[Se cumplió Plazo de entrega?],"*",Tabla7[Categoría],$B43),"")</f>
        <v>0</v>
      </c>
      <c r="J43" s="40">
        <f>IFERROR(COUNTIFS(Tabla7[Año],$C$33,Tabla7[Mes],J$35,Tabla7[Se cumplió Plazo de entrega?],"SI",Tabla7[Categoría],$B43)/COUNTIFS(Tabla7[Año],$C$33,Tabla7[Mes],J$35,Tabla7[Se cumplió Plazo de entrega?],"*",Tabla7[Categoría],$B43),"")</f>
        <v>0</v>
      </c>
      <c r="K43" s="40" t="str">
        <f>IFERROR(COUNTIFS(Tabla7[Año],$C$33,Tabla7[Mes],K$35,Tabla7[Se cumplió Plazo de entrega?],"SI",Tabla7[Categoría],$B43)/COUNTIFS(Tabla7[Año],$C$33,Tabla7[Mes],K$35,Tabla7[Se cumplió Plazo de entrega?],"*",Tabla7[Categoría],$B43),"")</f>
        <v/>
      </c>
      <c r="L43" s="40" t="str">
        <f>IFERROR(COUNTIFS(Tabla7[Año],$C$33,Tabla7[Mes],L$35,Tabla7[Se cumplió Plazo de entrega?],"SI",Tabla7[Categoría],$B43)/COUNTIFS(Tabla7[Año],$C$33,Tabla7[Mes],L$35,Tabla7[Se cumplió Plazo de entrega?],"*",Tabla7[Categoría],$B43),"")</f>
        <v/>
      </c>
      <c r="M43" s="40" t="str">
        <f>IFERROR(COUNTIFS(Tabla7[Año],$C$33,Tabla7[Mes],M$35,Tabla7[Se cumplió Plazo de entrega?],"SI",Tabla7[Categoría],$B43)/COUNTIFS(Tabla7[Año],$C$33,Tabla7[Mes],M$35,Tabla7[Se cumplió Plazo de entrega?],"*",Tabla7[Categoría],$B43),"")</f>
        <v/>
      </c>
      <c r="N43" s="40" t="str">
        <f>IFERROR(COUNTIFS(Tabla7[Año],$C$33,Tabla7[Mes],N$35,Tabla7[Se cumplió Plazo de entrega?],"SI",Tabla7[Categoría],$B43)/COUNTIFS(Tabla7[Año],$C$33,Tabla7[Mes],N$35,Tabla7[Se cumplió Plazo de entrega?],"*",Tabla7[Categoría],$B43),"")</f>
        <v/>
      </c>
      <c r="O43" s="40" t="str">
        <f>IFERROR(COUNTIFS(Tabla7[Año],$C$33,Tabla7[Mes],O$35,Tabla7[Se cumplió Plazo de entrega?],"SI",Tabla7[Categoría],$B43)/COUNTIFS(Tabla7[Año],$C$33,Tabla7[Mes],O$35,Tabla7[Se cumplió Plazo de entrega?],"*",Tabla7[Categoría],$B43),"")</f>
        <v/>
      </c>
      <c r="P43" s="43">
        <f>IFERROR(COUNTIFS(Tabla7[Año],$C$33,Tabla7[Mes],"*",Tabla7[Se cumplió Plazo de entrega?],"SI",Tabla7[Categoría],$B43)/COUNTIFS(Tabla7[Año],$C$33,Tabla7[Mes],"*",Tabla7[Se cumplió Plazo de entrega?],"*",Tabla7[Categoría],$B43),"")</f>
        <v>0.5</v>
      </c>
    </row>
    <row r="44" spans="1:16" x14ac:dyDescent="0.25">
      <c r="A44" s="39">
        <v>9</v>
      </c>
      <c r="B44" s="47" t="str">
        <f>IF(Tablas!$J12="","",Tablas!$J12)</f>
        <v>09 - PARTES DE MOTOR</v>
      </c>
      <c r="C44" s="47"/>
      <c r="D44" s="40">
        <f>IFERROR(COUNTIFS(Tabla7[Año],$C$33,Tabla7[Mes],D$35,Tabla7[Se cumplió Plazo de entrega?],"SI",Tabla7[Categoría],$B44)/COUNTIFS(Tabla7[Año],$C$33,Tabla7[Mes],D$35,Tabla7[Se cumplió Plazo de entrega?],"*",Tabla7[Categoría],$B44),"")</f>
        <v>0.3</v>
      </c>
      <c r="E44" s="40">
        <f>IFERROR(COUNTIFS(Tabla7[Año],$C$33,Tabla7[Mes],E$35,Tabla7[Se cumplió Plazo de entrega?],"SI",Tabla7[Categoría],$B44)/COUNTIFS(Tabla7[Año],$C$33,Tabla7[Mes],E$35,Tabla7[Se cumplió Plazo de entrega?],"*",Tabla7[Categoría],$B44),"")</f>
        <v>0.5</v>
      </c>
      <c r="F44" s="40">
        <f>IFERROR(COUNTIFS(Tabla7[Año],$C$33,Tabla7[Mes],F$35,Tabla7[Se cumplió Plazo de entrega?],"SI",Tabla7[Categoría],$B44)/COUNTIFS(Tabla7[Año],$C$33,Tabla7[Mes],F$35,Tabla7[Se cumplió Plazo de entrega?],"*",Tabla7[Categoría],$B44),"")</f>
        <v>0.42857142857142855</v>
      </c>
      <c r="G44" s="40">
        <f>IFERROR(COUNTIFS(Tabla7[Año],$C$33,Tabla7[Mes],G$35,Tabla7[Se cumplió Plazo de entrega?],"SI",Tabla7[Categoría],$B44)/COUNTIFS(Tabla7[Año],$C$33,Tabla7[Mes],G$35,Tabla7[Se cumplió Plazo de entrega?],"*",Tabla7[Categoría],$B44),"")</f>
        <v>0.11764705882352941</v>
      </c>
      <c r="H44" s="40">
        <f>IFERROR(COUNTIFS(Tabla7[Año],$C$33,Tabla7[Mes],H$35,Tabla7[Se cumplió Plazo de entrega?],"SI",Tabla7[Categoría],$B44)/COUNTIFS(Tabla7[Año],$C$33,Tabla7[Mes],H$35,Tabla7[Se cumplió Plazo de entrega?],"*",Tabla7[Categoría],$B44),"")</f>
        <v>8.3333333333333329E-2</v>
      </c>
      <c r="I44" s="40">
        <f>IFERROR(COUNTIFS(Tabla7[Año],$C$33,Tabla7[Mes],I$35,Tabla7[Se cumplió Plazo de entrega?],"SI",Tabla7[Categoría],$B44)/COUNTIFS(Tabla7[Año],$C$33,Tabla7[Mes],I$35,Tabla7[Se cumplió Plazo de entrega?],"*",Tabla7[Categoría],$B44),"")</f>
        <v>0</v>
      </c>
      <c r="J44" s="40">
        <f>IFERROR(COUNTIFS(Tabla7[Año],$C$33,Tabla7[Mes],J$35,Tabla7[Se cumplió Plazo de entrega?],"SI",Tabla7[Categoría],$B44)/COUNTIFS(Tabla7[Año],$C$33,Tabla7[Mes],J$35,Tabla7[Se cumplió Plazo de entrega?],"*",Tabla7[Categoría],$B44),"")</f>
        <v>0.2857142857142857</v>
      </c>
      <c r="K44" s="40" t="str">
        <f>IFERROR(COUNTIFS(Tabla7[Año],$C$33,Tabla7[Mes],K$35,Tabla7[Se cumplió Plazo de entrega?],"SI",Tabla7[Categoría],$B44)/COUNTIFS(Tabla7[Año],$C$33,Tabla7[Mes],K$35,Tabla7[Se cumplió Plazo de entrega?],"*",Tabla7[Categoría],$B44),"")</f>
        <v/>
      </c>
      <c r="L44" s="40" t="str">
        <f>IFERROR(COUNTIFS(Tabla7[Año],$C$33,Tabla7[Mes],L$35,Tabla7[Se cumplió Plazo de entrega?],"SI",Tabla7[Categoría],$B44)/COUNTIFS(Tabla7[Año],$C$33,Tabla7[Mes],L$35,Tabla7[Se cumplió Plazo de entrega?],"*",Tabla7[Categoría],$B44),"")</f>
        <v/>
      </c>
      <c r="M44" s="40" t="str">
        <f>IFERROR(COUNTIFS(Tabla7[Año],$C$33,Tabla7[Mes],M$35,Tabla7[Se cumplió Plazo de entrega?],"SI",Tabla7[Categoría],$B44)/COUNTIFS(Tabla7[Año],$C$33,Tabla7[Mes],M$35,Tabla7[Se cumplió Plazo de entrega?],"*",Tabla7[Categoría],$B44),"")</f>
        <v/>
      </c>
      <c r="N44" s="40" t="str">
        <f>IFERROR(COUNTIFS(Tabla7[Año],$C$33,Tabla7[Mes],N$35,Tabla7[Se cumplió Plazo de entrega?],"SI",Tabla7[Categoría],$B44)/COUNTIFS(Tabla7[Año],$C$33,Tabla7[Mes],N$35,Tabla7[Se cumplió Plazo de entrega?],"*",Tabla7[Categoría],$B44),"")</f>
        <v/>
      </c>
      <c r="O44" s="40" t="str">
        <f>IFERROR(COUNTIFS(Tabla7[Año],$C$33,Tabla7[Mes],O$35,Tabla7[Se cumplió Plazo de entrega?],"SI",Tabla7[Categoría],$B44)/COUNTIFS(Tabla7[Año],$C$33,Tabla7[Mes],O$35,Tabla7[Se cumplió Plazo de entrega?],"*",Tabla7[Categoría],$B44),"")</f>
        <v/>
      </c>
      <c r="P44" s="43">
        <f>IFERROR(COUNTIFS(Tabla7[Año],$C$33,Tabla7[Mes],"*",Tabla7[Se cumplió Plazo de entrega?],"SI",Tabla7[Categoría],$B44)/COUNTIFS(Tabla7[Año],$C$33,Tabla7[Mes],"*",Tabla7[Se cumplió Plazo de entrega?],"*",Tabla7[Categoría],$B44),"")</f>
        <v>0.2361111111111111</v>
      </c>
    </row>
    <row r="45" spans="1:16" x14ac:dyDescent="0.25">
      <c r="A45" s="39">
        <v>10</v>
      </c>
      <c r="B45" s="47" t="str">
        <f>IF(Tablas!$J13="","",Tablas!$J13)</f>
        <v>10 - PALANCAS Y CHICOTES</v>
      </c>
      <c r="C45" s="47"/>
      <c r="D45" s="40">
        <f>IFERROR(COUNTIFS(Tabla7[Año],$C$33,Tabla7[Mes],D$35,Tabla7[Se cumplió Plazo de entrega?],"SI",Tabla7[Categoría],$B45)/COUNTIFS(Tabla7[Año],$C$33,Tabla7[Mes],D$35,Tabla7[Se cumplió Plazo de entrega?],"*",Tabla7[Categoría],$B45),"")</f>
        <v>0.33333333333333331</v>
      </c>
      <c r="E45" s="40">
        <f>IFERROR(COUNTIFS(Tabla7[Año],$C$33,Tabla7[Mes],E$35,Tabla7[Se cumplió Plazo de entrega?],"SI",Tabla7[Categoría],$B45)/COUNTIFS(Tabla7[Año],$C$33,Tabla7[Mes],E$35,Tabla7[Se cumplió Plazo de entrega?],"*",Tabla7[Categoría],$B45),"")</f>
        <v>0.4</v>
      </c>
      <c r="F45" s="40">
        <f>IFERROR(COUNTIFS(Tabla7[Año],$C$33,Tabla7[Mes],F$35,Tabla7[Se cumplió Plazo de entrega?],"SI",Tabla7[Categoría],$B45)/COUNTIFS(Tabla7[Año],$C$33,Tabla7[Mes],F$35,Tabla7[Se cumplió Plazo de entrega?],"*",Tabla7[Categoría],$B45),"")</f>
        <v>0</v>
      </c>
      <c r="G45" s="40">
        <f>IFERROR(COUNTIFS(Tabla7[Año],$C$33,Tabla7[Mes],G$35,Tabla7[Se cumplió Plazo de entrega?],"SI",Tabla7[Categoría],$B45)/COUNTIFS(Tabla7[Año],$C$33,Tabla7[Mes],G$35,Tabla7[Se cumplió Plazo de entrega?],"*",Tabla7[Categoría],$B45),"")</f>
        <v>0.16666666666666666</v>
      </c>
      <c r="H45" s="40">
        <f>IFERROR(COUNTIFS(Tabla7[Año],$C$33,Tabla7[Mes],H$35,Tabla7[Se cumplió Plazo de entrega?],"SI",Tabla7[Categoría],$B45)/COUNTIFS(Tabla7[Año],$C$33,Tabla7[Mes],H$35,Tabla7[Se cumplió Plazo de entrega?],"*",Tabla7[Categoría],$B45),"")</f>
        <v>0.66666666666666663</v>
      </c>
      <c r="I45" s="40" t="str">
        <f>IFERROR(COUNTIFS(Tabla7[Año],$C$33,Tabla7[Mes],I$35,Tabla7[Se cumplió Plazo de entrega?],"SI",Tabla7[Categoría],$B45)/COUNTIFS(Tabla7[Año],$C$33,Tabla7[Mes],I$35,Tabla7[Se cumplió Plazo de entrega?],"*",Tabla7[Categoría],$B45),"")</f>
        <v/>
      </c>
      <c r="J45" s="40" t="str">
        <f>IFERROR(COUNTIFS(Tabla7[Año],$C$33,Tabla7[Mes],J$35,Tabla7[Se cumplió Plazo de entrega?],"SI",Tabla7[Categoría],$B45)/COUNTIFS(Tabla7[Año],$C$33,Tabla7[Mes],J$35,Tabla7[Se cumplió Plazo de entrega?],"*",Tabla7[Categoría],$B45),"")</f>
        <v/>
      </c>
      <c r="K45" s="40" t="str">
        <f>IFERROR(COUNTIFS(Tabla7[Año],$C$33,Tabla7[Mes],K$35,Tabla7[Se cumplió Plazo de entrega?],"SI",Tabla7[Categoría],$B45)/COUNTIFS(Tabla7[Año],$C$33,Tabla7[Mes],K$35,Tabla7[Se cumplió Plazo de entrega?],"*",Tabla7[Categoría],$B45),"")</f>
        <v/>
      </c>
      <c r="L45" s="40" t="str">
        <f>IFERROR(COUNTIFS(Tabla7[Año],$C$33,Tabla7[Mes],L$35,Tabla7[Se cumplió Plazo de entrega?],"SI",Tabla7[Categoría],$B45)/COUNTIFS(Tabla7[Año],$C$33,Tabla7[Mes],L$35,Tabla7[Se cumplió Plazo de entrega?],"*",Tabla7[Categoría],$B45),"")</f>
        <v/>
      </c>
      <c r="M45" s="40" t="str">
        <f>IFERROR(COUNTIFS(Tabla7[Año],$C$33,Tabla7[Mes],M$35,Tabla7[Se cumplió Plazo de entrega?],"SI",Tabla7[Categoría],$B45)/COUNTIFS(Tabla7[Año],$C$33,Tabla7[Mes],M$35,Tabla7[Se cumplió Plazo de entrega?],"*",Tabla7[Categoría],$B45),"")</f>
        <v/>
      </c>
      <c r="N45" s="40" t="str">
        <f>IFERROR(COUNTIFS(Tabla7[Año],$C$33,Tabla7[Mes],N$35,Tabla7[Se cumplió Plazo de entrega?],"SI",Tabla7[Categoría],$B45)/COUNTIFS(Tabla7[Año],$C$33,Tabla7[Mes],N$35,Tabla7[Se cumplió Plazo de entrega?],"*",Tabla7[Categoría],$B45),"")</f>
        <v/>
      </c>
      <c r="O45" s="40" t="str">
        <f>IFERROR(COUNTIFS(Tabla7[Año],$C$33,Tabla7[Mes],O$35,Tabla7[Se cumplió Plazo de entrega?],"SI",Tabla7[Categoría],$B45)/COUNTIFS(Tabla7[Año],$C$33,Tabla7[Mes],O$35,Tabla7[Se cumplió Plazo de entrega?],"*",Tabla7[Categoría],$B45),"")</f>
        <v/>
      </c>
      <c r="P45" s="43">
        <f>IFERROR(COUNTIFS(Tabla7[Año],$C$33,Tabla7[Mes],"*",Tabla7[Se cumplió Plazo de entrega?],"SI",Tabla7[Categoría],$B45)/COUNTIFS(Tabla7[Año],$C$33,Tabla7[Mes],"*",Tabla7[Se cumplió Plazo de entrega?],"*",Tabla7[Categoría],$B45),"")</f>
        <v>0.29166666666666669</v>
      </c>
    </row>
    <row r="46" spans="1:16" x14ac:dyDescent="0.25">
      <c r="A46" s="39">
        <v>11</v>
      </c>
      <c r="B46" s="47" t="str">
        <f>IF(Tablas!$J14="","",Tablas!$J14)</f>
        <v>11 - LLANTAS Y HULES</v>
      </c>
      <c r="C46" s="47"/>
      <c r="D46" s="40">
        <f>IFERROR(COUNTIFS(Tabla7[Año],$C$33,Tabla7[Mes],D$35,Tabla7[Se cumplió Plazo de entrega?],"SI",Tabla7[Categoría],$B46)/COUNTIFS(Tabla7[Año],$C$33,Tabla7[Mes],D$35,Tabla7[Se cumplió Plazo de entrega?],"*",Tabla7[Categoría],$B46),"")</f>
        <v>0.5</v>
      </c>
      <c r="E46" s="40">
        <f>IFERROR(COUNTIFS(Tabla7[Año],$C$33,Tabla7[Mes],E$35,Tabla7[Se cumplió Plazo de entrega?],"SI",Tabla7[Categoría],$B46)/COUNTIFS(Tabla7[Año],$C$33,Tabla7[Mes],E$35,Tabla7[Se cumplió Plazo de entrega?],"*",Tabla7[Categoría],$B46),"")</f>
        <v>0</v>
      </c>
      <c r="F46" s="40">
        <f>IFERROR(COUNTIFS(Tabla7[Año],$C$33,Tabla7[Mes],F$35,Tabla7[Se cumplió Plazo de entrega?],"SI",Tabla7[Categoría],$B46)/COUNTIFS(Tabla7[Año],$C$33,Tabla7[Mes],F$35,Tabla7[Se cumplió Plazo de entrega?],"*",Tabla7[Categoría],$B46),"")</f>
        <v>0.16666666666666666</v>
      </c>
      <c r="G46" s="40">
        <f>IFERROR(COUNTIFS(Tabla7[Año],$C$33,Tabla7[Mes],G$35,Tabla7[Se cumplió Plazo de entrega?],"SI",Tabla7[Categoría],$B46)/COUNTIFS(Tabla7[Año],$C$33,Tabla7[Mes],G$35,Tabla7[Se cumplió Plazo de entrega?],"*",Tabla7[Categoría],$B46),"")</f>
        <v>0</v>
      </c>
      <c r="H46" s="40">
        <f>IFERROR(COUNTIFS(Tabla7[Año],$C$33,Tabla7[Mes],H$35,Tabla7[Se cumplió Plazo de entrega?],"SI",Tabla7[Categoría],$B46)/COUNTIFS(Tabla7[Año],$C$33,Tabla7[Mes],H$35,Tabla7[Se cumplió Plazo de entrega?],"*",Tabla7[Categoría],$B46),"")</f>
        <v>0</v>
      </c>
      <c r="I46" s="40">
        <f>IFERROR(COUNTIFS(Tabla7[Año],$C$33,Tabla7[Mes],I$35,Tabla7[Se cumplió Plazo de entrega?],"SI",Tabla7[Categoría],$B46)/COUNTIFS(Tabla7[Año],$C$33,Tabla7[Mes],I$35,Tabla7[Se cumplió Plazo de entrega?],"*",Tabla7[Categoría],$B46),"")</f>
        <v>0.5</v>
      </c>
      <c r="J46" s="40">
        <f>IFERROR(COUNTIFS(Tabla7[Año],$C$33,Tabla7[Mes],J$35,Tabla7[Se cumplió Plazo de entrega?],"SI",Tabla7[Categoría],$B46)/COUNTIFS(Tabla7[Año],$C$33,Tabla7[Mes],J$35,Tabla7[Se cumplió Plazo de entrega?],"*",Tabla7[Categoría],$B46),"")</f>
        <v>0</v>
      </c>
      <c r="K46" s="40" t="str">
        <f>IFERROR(COUNTIFS(Tabla7[Año],$C$33,Tabla7[Mes],K$35,Tabla7[Se cumplió Plazo de entrega?],"SI",Tabla7[Categoría],$B46)/COUNTIFS(Tabla7[Año],$C$33,Tabla7[Mes],K$35,Tabla7[Se cumplió Plazo de entrega?],"*",Tabla7[Categoría],$B46),"")</f>
        <v/>
      </c>
      <c r="L46" s="40" t="str">
        <f>IFERROR(COUNTIFS(Tabla7[Año],$C$33,Tabla7[Mes],L$35,Tabla7[Se cumplió Plazo de entrega?],"SI",Tabla7[Categoría],$B46)/COUNTIFS(Tabla7[Año],$C$33,Tabla7[Mes],L$35,Tabla7[Se cumplió Plazo de entrega?],"*",Tabla7[Categoría],$B46),"")</f>
        <v/>
      </c>
      <c r="M46" s="40" t="str">
        <f>IFERROR(COUNTIFS(Tabla7[Año],$C$33,Tabla7[Mes],M$35,Tabla7[Se cumplió Plazo de entrega?],"SI",Tabla7[Categoría],$B46)/COUNTIFS(Tabla7[Año],$C$33,Tabla7[Mes],M$35,Tabla7[Se cumplió Plazo de entrega?],"*",Tabla7[Categoría],$B46),"")</f>
        <v/>
      </c>
      <c r="N46" s="40" t="str">
        <f>IFERROR(COUNTIFS(Tabla7[Año],$C$33,Tabla7[Mes],N$35,Tabla7[Se cumplió Plazo de entrega?],"SI",Tabla7[Categoría],$B46)/COUNTIFS(Tabla7[Año],$C$33,Tabla7[Mes],N$35,Tabla7[Se cumplió Plazo de entrega?],"*",Tabla7[Categoría],$B46),"")</f>
        <v/>
      </c>
      <c r="O46" s="40" t="str">
        <f>IFERROR(COUNTIFS(Tabla7[Año],$C$33,Tabla7[Mes],O$35,Tabla7[Se cumplió Plazo de entrega?],"SI",Tabla7[Categoría],$B46)/COUNTIFS(Tabla7[Año],$C$33,Tabla7[Mes],O$35,Tabla7[Se cumplió Plazo de entrega?],"*",Tabla7[Categoría],$B46),"")</f>
        <v/>
      </c>
      <c r="P46" s="43">
        <f>IFERROR(COUNTIFS(Tabla7[Año],$C$33,Tabla7[Mes],"*",Tabla7[Se cumplió Plazo de entrega?],"SI",Tabla7[Categoría],$B46)/COUNTIFS(Tabla7[Año],$C$33,Tabla7[Mes],"*",Tabla7[Se cumplió Plazo de entrega?],"*",Tabla7[Categoría],$B46),"")</f>
        <v>0.13043478260869565</v>
      </c>
    </row>
    <row r="47" spans="1:16" x14ac:dyDescent="0.25">
      <c r="A47" s="39">
        <v>12</v>
      </c>
      <c r="B47" s="47" t="str">
        <f>IF(Tablas!$J15="","",Tablas!$J15)</f>
        <v>13 - TRACCION</v>
      </c>
      <c r="C47" s="47"/>
      <c r="D47" s="40">
        <f>IFERROR(COUNTIFS(Tabla7[Año],$C$33,Tabla7[Mes],D$35,Tabla7[Se cumplió Plazo de entrega?],"SI",Tabla7[Categoría],$B47)/COUNTIFS(Tabla7[Año],$C$33,Tabla7[Mes],D$35,Tabla7[Se cumplió Plazo de entrega?],"*",Tabla7[Categoría],$B47),"")</f>
        <v>0.2</v>
      </c>
      <c r="E47" s="40">
        <f>IFERROR(COUNTIFS(Tabla7[Año],$C$33,Tabla7[Mes],E$35,Tabla7[Se cumplió Plazo de entrega?],"SI",Tabla7[Categoría],$B47)/COUNTIFS(Tabla7[Año],$C$33,Tabla7[Mes],E$35,Tabla7[Se cumplió Plazo de entrega?],"*",Tabla7[Categoría],$B47),"")</f>
        <v>0</v>
      </c>
      <c r="F47" s="40">
        <f>IFERROR(COUNTIFS(Tabla7[Año],$C$33,Tabla7[Mes],F$35,Tabla7[Se cumplió Plazo de entrega?],"SI",Tabla7[Categoría],$B47)/COUNTIFS(Tabla7[Año],$C$33,Tabla7[Mes],F$35,Tabla7[Se cumplió Plazo de entrega?],"*",Tabla7[Categoría],$B47),"")</f>
        <v>0</v>
      </c>
      <c r="G47" s="40">
        <f>IFERROR(COUNTIFS(Tabla7[Año],$C$33,Tabla7[Mes],G$35,Tabla7[Se cumplió Plazo de entrega?],"SI",Tabla7[Categoría],$B47)/COUNTIFS(Tabla7[Año],$C$33,Tabla7[Mes],G$35,Tabla7[Se cumplió Plazo de entrega?],"*",Tabla7[Categoría],$B47),"")</f>
        <v>0.33333333333333331</v>
      </c>
      <c r="H47" s="40">
        <f>IFERROR(COUNTIFS(Tabla7[Año],$C$33,Tabla7[Mes],H$35,Tabla7[Se cumplió Plazo de entrega?],"SI",Tabla7[Categoría],$B47)/COUNTIFS(Tabla7[Año],$C$33,Tabla7[Mes],H$35,Tabla7[Se cumplió Plazo de entrega?],"*",Tabla7[Categoría],$B47),"")</f>
        <v>0.33333333333333331</v>
      </c>
      <c r="I47" s="40" t="str">
        <f>IFERROR(COUNTIFS(Tabla7[Año],$C$33,Tabla7[Mes],I$35,Tabla7[Se cumplió Plazo de entrega?],"SI",Tabla7[Categoría],$B47)/COUNTIFS(Tabla7[Año],$C$33,Tabla7[Mes],I$35,Tabla7[Se cumplió Plazo de entrega?],"*",Tabla7[Categoría],$B47),"")</f>
        <v/>
      </c>
      <c r="J47" s="40">
        <f>IFERROR(COUNTIFS(Tabla7[Año],$C$33,Tabla7[Mes],J$35,Tabla7[Se cumplió Plazo de entrega?],"SI",Tabla7[Categoría],$B47)/COUNTIFS(Tabla7[Año],$C$33,Tabla7[Mes],J$35,Tabla7[Se cumplió Plazo de entrega?],"*",Tabla7[Categoría],$B47),"")</f>
        <v>0</v>
      </c>
      <c r="K47" s="40" t="str">
        <f>IFERROR(COUNTIFS(Tabla7[Año],$C$33,Tabla7[Mes],K$35,Tabla7[Se cumplió Plazo de entrega?],"SI",Tabla7[Categoría],$B47)/COUNTIFS(Tabla7[Año],$C$33,Tabla7[Mes],K$35,Tabla7[Se cumplió Plazo de entrega?],"*",Tabla7[Categoría],$B47),"")</f>
        <v/>
      </c>
      <c r="L47" s="40" t="str">
        <f>IFERROR(COUNTIFS(Tabla7[Año],$C$33,Tabla7[Mes],L$35,Tabla7[Se cumplió Plazo de entrega?],"SI",Tabla7[Categoría],$B47)/COUNTIFS(Tabla7[Año],$C$33,Tabla7[Mes],L$35,Tabla7[Se cumplió Plazo de entrega?],"*",Tabla7[Categoría],$B47),"")</f>
        <v/>
      </c>
      <c r="M47" s="40" t="str">
        <f>IFERROR(COUNTIFS(Tabla7[Año],$C$33,Tabla7[Mes],M$35,Tabla7[Se cumplió Plazo de entrega?],"SI",Tabla7[Categoría],$B47)/COUNTIFS(Tabla7[Año],$C$33,Tabla7[Mes],M$35,Tabla7[Se cumplió Plazo de entrega?],"*",Tabla7[Categoría],$B47),"")</f>
        <v/>
      </c>
      <c r="N47" s="40" t="str">
        <f>IFERROR(COUNTIFS(Tabla7[Año],$C$33,Tabla7[Mes],N$35,Tabla7[Se cumplió Plazo de entrega?],"SI",Tabla7[Categoría],$B47)/COUNTIFS(Tabla7[Año],$C$33,Tabla7[Mes],N$35,Tabla7[Se cumplió Plazo de entrega?],"*",Tabla7[Categoría],$B47),"")</f>
        <v/>
      </c>
      <c r="O47" s="40" t="str">
        <f>IFERROR(COUNTIFS(Tabla7[Año],$C$33,Tabla7[Mes],O$35,Tabla7[Se cumplió Plazo de entrega?],"SI",Tabla7[Categoría],$B47)/COUNTIFS(Tabla7[Año],$C$33,Tabla7[Mes],O$35,Tabla7[Se cumplió Plazo de entrega?],"*",Tabla7[Categoría],$B47),"")</f>
        <v/>
      </c>
      <c r="P47" s="43">
        <f>IFERROR(COUNTIFS(Tabla7[Año],$C$33,Tabla7[Mes],"*",Tabla7[Se cumplió Plazo de entrega?],"SI",Tabla7[Categoría],$B47)/COUNTIFS(Tabla7[Año],$C$33,Tabla7[Mes],"*",Tabla7[Se cumplió Plazo de entrega?],"*",Tabla7[Categoría],$B47),"")</f>
        <v>0.2</v>
      </c>
    </row>
    <row r="48" spans="1:16" x14ac:dyDescent="0.25">
      <c r="A48" s="39">
        <v>13</v>
      </c>
      <c r="B48" s="47" t="str">
        <f>IF(Tablas!$J16="","",Tablas!$J16)</f>
        <v>14 - LUCES</v>
      </c>
      <c r="C48" s="47"/>
      <c r="D48" s="40">
        <f>IFERROR(COUNTIFS(Tabla7[Año],$C$33,Tabla7[Mes],D$35,Tabla7[Se cumplió Plazo de entrega?],"SI",Tabla7[Categoría],$B48)/COUNTIFS(Tabla7[Año],$C$33,Tabla7[Mes],D$35,Tabla7[Se cumplió Plazo de entrega?],"*",Tabla7[Categoría],$B48),"")</f>
        <v>1</v>
      </c>
      <c r="E48" s="40">
        <f>IFERROR(COUNTIFS(Tabla7[Año],$C$33,Tabla7[Mes],E$35,Tabla7[Se cumplió Plazo de entrega?],"SI",Tabla7[Categoría],$B48)/COUNTIFS(Tabla7[Año],$C$33,Tabla7[Mes],E$35,Tabla7[Se cumplió Plazo de entrega?],"*",Tabla7[Categoría],$B48),"")</f>
        <v>0.5</v>
      </c>
      <c r="F48" s="40">
        <f>IFERROR(COUNTIFS(Tabla7[Año],$C$33,Tabla7[Mes],F$35,Tabla7[Se cumplió Plazo de entrega?],"SI",Tabla7[Categoría],$B48)/COUNTIFS(Tabla7[Año],$C$33,Tabla7[Mes],F$35,Tabla7[Se cumplió Plazo de entrega?],"*",Tabla7[Categoría],$B48),"")</f>
        <v>0</v>
      </c>
      <c r="G48" s="40">
        <f>IFERROR(COUNTIFS(Tabla7[Año],$C$33,Tabla7[Mes],G$35,Tabla7[Se cumplió Plazo de entrega?],"SI",Tabla7[Categoría],$B48)/COUNTIFS(Tabla7[Año],$C$33,Tabla7[Mes],G$35,Tabla7[Se cumplió Plazo de entrega?],"*",Tabla7[Categoría],$B48),"")</f>
        <v>0.66666666666666663</v>
      </c>
      <c r="H48" s="40">
        <f>IFERROR(COUNTIFS(Tabla7[Año],$C$33,Tabla7[Mes],H$35,Tabla7[Se cumplió Plazo de entrega?],"SI",Tabla7[Categoría],$B48)/COUNTIFS(Tabla7[Año],$C$33,Tabla7[Mes],H$35,Tabla7[Se cumplió Plazo de entrega?],"*",Tabla7[Categoría],$B48),"")</f>
        <v>0.25</v>
      </c>
      <c r="I48" s="40">
        <f>IFERROR(COUNTIFS(Tabla7[Año],$C$33,Tabla7[Mes],I$35,Tabla7[Se cumplió Plazo de entrega?],"SI",Tabla7[Categoría],$B48)/COUNTIFS(Tabla7[Año],$C$33,Tabla7[Mes],I$35,Tabla7[Se cumplió Plazo de entrega?],"*",Tabla7[Categoría],$B48),"")</f>
        <v>1</v>
      </c>
      <c r="J48" s="40">
        <f>IFERROR(COUNTIFS(Tabla7[Año],$C$33,Tabla7[Mes],J$35,Tabla7[Se cumplió Plazo de entrega?],"SI",Tabla7[Categoría],$B48)/COUNTIFS(Tabla7[Año],$C$33,Tabla7[Mes],J$35,Tabla7[Se cumplió Plazo de entrega?],"*",Tabla7[Categoría],$B48),"")</f>
        <v>0</v>
      </c>
      <c r="K48" s="40" t="str">
        <f>IFERROR(COUNTIFS(Tabla7[Año],$C$33,Tabla7[Mes],K$35,Tabla7[Se cumplió Plazo de entrega?],"SI",Tabla7[Categoría],$B48)/COUNTIFS(Tabla7[Año],$C$33,Tabla7[Mes],K$35,Tabla7[Se cumplió Plazo de entrega?],"*",Tabla7[Categoría],$B48),"")</f>
        <v/>
      </c>
      <c r="L48" s="40" t="str">
        <f>IFERROR(COUNTIFS(Tabla7[Año],$C$33,Tabla7[Mes],L$35,Tabla7[Se cumplió Plazo de entrega?],"SI",Tabla7[Categoría],$B48)/COUNTIFS(Tabla7[Año],$C$33,Tabla7[Mes],L$35,Tabla7[Se cumplió Plazo de entrega?],"*",Tabla7[Categoría],$B48),"")</f>
        <v/>
      </c>
      <c r="M48" s="40" t="str">
        <f>IFERROR(COUNTIFS(Tabla7[Año],$C$33,Tabla7[Mes],M$35,Tabla7[Se cumplió Plazo de entrega?],"SI",Tabla7[Categoría],$B48)/COUNTIFS(Tabla7[Año],$C$33,Tabla7[Mes],M$35,Tabla7[Se cumplió Plazo de entrega?],"*",Tabla7[Categoría],$B48),"")</f>
        <v/>
      </c>
      <c r="N48" s="40" t="str">
        <f>IFERROR(COUNTIFS(Tabla7[Año],$C$33,Tabla7[Mes],N$35,Tabla7[Se cumplió Plazo de entrega?],"SI",Tabla7[Categoría],$B48)/COUNTIFS(Tabla7[Año],$C$33,Tabla7[Mes],N$35,Tabla7[Se cumplió Plazo de entrega?],"*",Tabla7[Categoría],$B48),"")</f>
        <v/>
      </c>
      <c r="O48" s="40" t="str">
        <f>IFERROR(COUNTIFS(Tabla7[Año],$C$33,Tabla7[Mes],O$35,Tabla7[Se cumplió Plazo de entrega?],"SI",Tabla7[Categoría],$B48)/COUNTIFS(Tabla7[Año],$C$33,Tabla7[Mes],O$35,Tabla7[Se cumplió Plazo de entrega?],"*",Tabla7[Categoría],$B48),"")</f>
        <v/>
      </c>
      <c r="P48" s="43">
        <f>IFERROR(COUNTIFS(Tabla7[Año],$C$33,Tabla7[Mes],"*",Tabla7[Se cumplió Plazo de entrega?],"SI",Tabla7[Categoría],$B48)/COUNTIFS(Tabla7[Año],$C$33,Tabla7[Mes],"*",Tabla7[Se cumplió Plazo de entrega?],"*",Tabla7[Categoría],$B48),"")</f>
        <v>0.375</v>
      </c>
    </row>
    <row r="49" spans="1:16" x14ac:dyDescent="0.25">
      <c r="A49" s="39">
        <v>14</v>
      </c>
      <c r="B49" s="47" t="str">
        <f>IF(Tablas!$J17="","",Tablas!$J17)</f>
        <v>15 - MISCELANEOS</v>
      </c>
      <c r="C49" s="47"/>
      <c r="D49" s="40">
        <f>IFERROR(COUNTIFS(Tabla7[Año],$C$33,Tabla7[Mes],D$35,Tabla7[Se cumplió Plazo de entrega?],"SI",Tabla7[Categoría],$B49)/COUNTIFS(Tabla7[Año],$C$33,Tabla7[Mes],D$35,Tabla7[Se cumplió Plazo de entrega?],"*",Tabla7[Categoría],$B49),"")</f>
        <v>0.42857142857142855</v>
      </c>
      <c r="E49" s="40">
        <f>IFERROR(COUNTIFS(Tabla7[Año],$C$33,Tabla7[Mes],E$35,Tabla7[Se cumplió Plazo de entrega?],"SI",Tabla7[Categoría],$B49)/COUNTIFS(Tabla7[Año],$C$33,Tabla7[Mes],E$35,Tabla7[Se cumplió Plazo de entrega?],"*",Tabla7[Categoría],$B49),"")</f>
        <v>0.25</v>
      </c>
      <c r="F49" s="40">
        <f>IFERROR(COUNTIFS(Tabla7[Año],$C$33,Tabla7[Mes],F$35,Tabla7[Se cumplió Plazo de entrega?],"SI",Tabla7[Categoría],$B49)/COUNTIFS(Tabla7[Año],$C$33,Tabla7[Mes],F$35,Tabla7[Se cumplió Plazo de entrega?],"*",Tabla7[Categoría],$B49),"")</f>
        <v>0.5</v>
      </c>
      <c r="G49" s="40">
        <f>IFERROR(COUNTIFS(Tabla7[Año],$C$33,Tabla7[Mes],G$35,Tabla7[Se cumplió Plazo de entrega?],"SI",Tabla7[Categoría],$B49)/COUNTIFS(Tabla7[Año],$C$33,Tabla7[Mes],G$35,Tabla7[Se cumplió Plazo de entrega?],"*",Tabla7[Categoría],$B49),"")</f>
        <v>0.66666666666666663</v>
      </c>
      <c r="H49" s="40">
        <f>IFERROR(COUNTIFS(Tabla7[Año],$C$33,Tabla7[Mes],H$35,Tabla7[Se cumplió Plazo de entrega?],"SI",Tabla7[Categoría],$B49)/COUNTIFS(Tabla7[Año],$C$33,Tabla7[Mes],H$35,Tabla7[Se cumplió Plazo de entrega?],"*",Tabla7[Categoría],$B49),"")</f>
        <v>0.75</v>
      </c>
      <c r="I49" s="40">
        <f>IFERROR(COUNTIFS(Tabla7[Año],$C$33,Tabla7[Mes],I$35,Tabla7[Se cumplió Plazo de entrega?],"SI",Tabla7[Categoría],$B49)/COUNTIFS(Tabla7[Año],$C$33,Tabla7[Mes],I$35,Tabla7[Se cumplió Plazo de entrega?],"*",Tabla7[Categoría],$B49),"")</f>
        <v>0.66666666666666663</v>
      </c>
      <c r="J49" s="40">
        <f>IFERROR(COUNTIFS(Tabla7[Año],$C$33,Tabla7[Mes],J$35,Tabla7[Se cumplió Plazo de entrega?],"SI",Tabla7[Categoría],$B49)/COUNTIFS(Tabla7[Año],$C$33,Tabla7[Mes],J$35,Tabla7[Se cumplió Plazo de entrega?],"*",Tabla7[Categoría],$B49),"")</f>
        <v>0.5</v>
      </c>
      <c r="K49" s="40" t="str">
        <f>IFERROR(COUNTIFS(Tabla7[Año],$C$33,Tabla7[Mes],K$35,Tabla7[Se cumplió Plazo de entrega?],"SI",Tabla7[Categoría],$B49)/COUNTIFS(Tabla7[Año],$C$33,Tabla7[Mes],K$35,Tabla7[Se cumplió Plazo de entrega?],"*",Tabla7[Categoría],$B49),"")</f>
        <v/>
      </c>
      <c r="L49" s="40" t="str">
        <f>IFERROR(COUNTIFS(Tabla7[Año],$C$33,Tabla7[Mes],L$35,Tabla7[Se cumplió Plazo de entrega?],"SI",Tabla7[Categoría],$B49)/COUNTIFS(Tabla7[Año],$C$33,Tabla7[Mes],L$35,Tabla7[Se cumplió Plazo de entrega?],"*",Tabla7[Categoría],$B49),"")</f>
        <v/>
      </c>
      <c r="M49" s="40" t="str">
        <f>IFERROR(COUNTIFS(Tabla7[Año],$C$33,Tabla7[Mes],M$35,Tabla7[Se cumplió Plazo de entrega?],"SI",Tabla7[Categoría],$B49)/COUNTIFS(Tabla7[Año],$C$33,Tabla7[Mes],M$35,Tabla7[Se cumplió Plazo de entrega?],"*",Tabla7[Categoría],$B49),"")</f>
        <v/>
      </c>
      <c r="N49" s="40" t="str">
        <f>IFERROR(COUNTIFS(Tabla7[Año],$C$33,Tabla7[Mes],N$35,Tabla7[Se cumplió Plazo de entrega?],"SI",Tabla7[Categoría],$B49)/COUNTIFS(Tabla7[Año],$C$33,Tabla7[Mes],N$35,Tabla7[Se cumplió Plazo de entrega?],"*",Tabla7[Categoría],$B49),"")</f>
        <v/>
      </c>
      <c r="O49" s="40" t="str">
        <f>IFERROR(COUNTIFS(Tabla7[Año],$C$33,Tabla7[Mes],O$35,Tabla7[Se cumplió Plazo de entrega?],"SI",Tabla7[Categoría],$B49)/COUNTIFS(Tabla7[Año],$C$33,Tabla7[Mes],O$35,Tabla7[Se cumplió Plazo de entrega?],"*",Tabla7[Categoría],$B49),"")</f>
        <v/>
      </c>
      <c r="P49" s="43">
        <f>IFERROR(COUNTIFS(Tabla7[Año],$C$33,Tabla7[Mes],"*",Tabla7[Se cumplió Plazo de entrega?],"SI",Tabla7[Categoría],$B49)/COUNTIFS(Tabla7[Año],$C$33,Tabla7[Mes],"*",Tabla7[Se cumplió Plazo de entrega?],"*",Tabla7[Categoría],$B49),"")</f>
        <v>0.54054054054054057</v>
      </c>
    </row>
    <row r="50" spans="1:16" x14ac:dyDescent="0.25">
      <c r="A50" s="39">
        <v>15</v>
      </c>
      <c r="B50" s="47" t="str">
        <f>IF(Tablas!$J18="","",Tablas!$J18)</f>
        <v/>
      </c>
      <c r="C50" s="47"/>
      <c r="D50" s="40" t="str">
        <f>IFERROR(COUNTIFS(Tabla7[Año],$C$33,Tabla7[Mes],D$35,Tabla7[Se cumplió Plazo de entrega?],"SI",Tabla7[Categoría],$B50)/COUNTIFS(Tabla7[Año],$C$33,Tabla7[Mes],D$35,Tabla7[Se cumplió Plazo de entrega?],"*",Tabla7[Categoría],$B50),"")</f>
        <v/>
      </c>
      <c r="E50" s="40" t="str">
        <f>IFERROR(COUNTIFS(Tabla7[Año],$C$33,Tabla7[Mes],E$35,Tabla7[Se cumplió Plazo de entrega?],"SI",Tabla7[Categoría],$B50)/COUNTIFS(Tabla7[Año],$C$33,Tabla7[Mes],E$35,Tabla7[Se cumplió Plazo de entrega?],"*",Tabla7[Categoría],$B50),"")</f>
        <v/>
      </c>
      <c r="F50" s="40" t="str">
        <f>IFERROR(COUNTIFS(Tabla7[Año],$C$33,Tabla7[Mes],F$35,Tabla7[Se cumplió Plazo de entrega?],"SI",Tabla7[Categoría],$B50)/COUNTIFS(Tabla7[Año],$C$33,Tabla7[Mes],F$35,Tabla7[Se cumplió Plazo de entrega?],"*",Tabla7[Categoría],$B50),"")</f>
        <v/>
      </c>
      <c r="G50" s="40" t="str">
        <f>IFERROR(COUNTIFS(Tabla7[Año],$C$33,Tabla7[Mes],G$35,Tabla7[Se cumplió Plazo de entrega?],"SI",Tabla7[Categoría],$B50)/COUNTIFS(Tabla7[Año],$C$33,Tabla7[Mes],G$35,Tabla7[Se cumplió Plazo de entrega?],"*",Tabla7[Categoría],$B50),"")</f>
        <v/>
      </c>
      <c r="H50" s="40" t="str">
        <f>IFERROR(COUNTIFS(Tabla7[Año],$C$33,Tabla7[Mes],H$35,Tabla7[Se cumplió Plazo de entrega?],"SI",Tabla7[Categoría],$B50)/COUNTIFS(Tabla7[Año],$C$33,Tabla7[Mes],H$35,Tabla7[Se cumplió Plazo de entrega?],"*",Tabla7[Categoría],$B50),"")</f>
        <v/>
      </c>
      <c r="I50" s="40" t="str">
        <f>IFERROR(COUNTIFS(Tabla7[Año],$C$33,Tabla7[Mes],I$35,Tabla7[Se cumplió Plazo de entrega?],"SI",Tabla7[Categoría],$B50)/COUNTIFS(Tabla7[Año],$C$33,Tabla7[Mes],I$35,Tabla7[Se cumplió Plazo de entrega?],"*",Tabla7[Categoría],$B50),"")</f>
        <v/>
      </c>
      <c r="J50" s="40" t="str">
        <f>IFERROR(COUNTIFS(Tabla7[Año],$C$33,Tabla7[Mes],J$35,Tabla7[Se cumplió Plazo de entrega?],"SI",Tabla7[Categoría],$B50)/COUNTIFS(Tabla7[Año],$C$33,Tabla7[Mes],J$35,Tabla7[Se cumplió Plazo de entrega?],"*",Tabla7[Categoría],$B50),"")</f>
        <v/>
      </c>
      <c r="K50" s="40" t="str">
        <f>IFERROR(COUNTIFS(Tabla7[Año],$C$33,Tabla7[Mes],K$35,Tabla7[Se cumplió Plazo de entrega?],"SI",Tabla7[Categoría],$B50)/COUNTIFS(Tabla7[Año],$C$33,Tabla7[Mes],K$35,Tabla7[Se cumplió Plazo de entrega?],"*",Tabla7[Categoría],$B50),"")</f>
        <v/>
      </c>
      <c r="L50" s="40" t="str">
        <f>IFERROR(COUNTIFS(Tabla7[Año],$C$33,Tabla7[Mes],L$35,Tabla7[Se cumplió Plazo de entrega?],"SI",Tabla7[Categoría],$B50)/COUNTIFS(Tabla7[Año],$C$33,Tabla7[Mes],L$35,Tabla7[Se cumplió Plazo de entrega?],"*",Tabla7[Categoría],$B50),"")</f>
        <v/>
      </c>
      <c r="M50" s="40" t="str">
        <f>IFERROR(COUNTIFS(Tabla7[Año],$C$33,Tabla7[Mes],M$35,Tabla7[Se cumplió Plazo de entrega?],"SI",Tabla7[Categoría],$B50)/COUNTIFS(Tabla7[Año],$C$33,Tabla7[Mes],M$35,Tabla7[Se cumplió Plazo de entrega?],"*",Tabla7[Categoría],$B50),"")</f>
        <v/>
      </c>
      <c r="N50" s="40" t="str">
        <f>IFERROR(COUNTIFS(Tabla7[Año],$C$33,Tabla7[Mes],N$35,Tabla7[Se cumplió Plazo de entrega?],"SI",Tabla7[Categoría],$B50)/COUNTIFS(Tabla7[Año],$C$33,Tabla7[Mes],N$35,Tabla7[Se cumplió Plazo de entrega?],"*",Tabla7[Categoría],$B50),"")</f>
        <v/>
      </c>
      <c r="O50" s="40" t="str">
        <f>IFERROR(COUNTIFS(Tabla7[Año],$C$33,Tabla7[Mes],O$35,Tabla7[Se cumplió Plazo de entrega?],"SI",Tabla7[Categoría],$B50)/COUNTIFS(Tabla7[Año],$C$33,Tabla7[Mes],O$35,Tabla7[Se cumplió Plazo de entrega?],"*",Tabla7[Categoría],$B50),"")</f>
        <v/>
      </c>
      <c r="P50" s="43" t="str">
        <f>IFERROR(COUNTIFS(Tabla7[Año],$C$33,Tabla7[Mes],"*",Tabla7[Se cumplió Plazo de entrega?],"SI",Tabla7[Categoría],$B50)/COUNTIFS(Tabla7[Año],$C$33,Tabla7[Mes],"*",Tabla7[Se cumplió Plazo de entrega?],"*",Tabla7[Categoría],$B50),"")</f>
        <v/>
      </c>
    </row>
    <row r="51" spans="1:16" x14ac:dyDescent="0.25">
      <c r="A51" s="39">
        <v>16</v>
      </c>
      <c r="B51" s="47" t="str">
        <f>IF(Tablas!$J19="","",Tablas!$J19)</f>
        <v/>
      </c>
      <c r="C51" s="47"/>
      <c r="D51" s="40" t="str">
        <f>IFERROR(COUNTIFS(Tabla7[Año],$C$33,Tabla7[Mes],D$35,Tabla7[Se cumplió Plazo de entrega?],"SI",Tabla7[Categoría],$B51)/COUNTIFS(Tabla7[Año],$C$33,Tabla7[Mes],D$35,Tabla7[Se cumplió Plazo de entrega?],"*",Tabla7[Categoría],$B51),"")</f>
        <v/>
      </c>
      <c r="E51" s="40" t="str">
        <f>IFERROR(COUNTIFS(Tabla7[Año],$C$33,Tabla7[Mes],E$35,Tabla7[Se cumplió Plazo de entrega?],"SI",Tabla7[Categoría],$B51)/COUNTIFS(Tabla7[Año],$C$33,Tabla7[Mes],E$35,Tabla7[Se cumplió Plazo de entrega?],"*",Tabla7[Categoría],$B51),"")</f>
        <v/>
      </c>
      <c r="F51" s="40" t="str">
        <f>IFERROR(COUNTIFS(Tabla7[Año],$C$33,Tabla7[Mes],F$35,Tabla7[Se cumplió Plazo de entrega?],"SI",Tabla7[Categoría],$B51)/COUNTIFS(Tabla7[Año],$C$33,Tabla7[Mes],F$35,Tabla7[Se cumplió Plazo de entrega?],"*",Tabla7[Categoría],$B51),"")</f>
        <v/>
      </c>
      <c r="G51" s="40" t="str">
        <f>IFERROR(COUNTIFS(Tabla7[Año],$C$33,Tabla7[Mes],G$35,Tabla7[Se cumplió Plazo de entrega?],"SI",Tabla7[Categoría],$B51)/COUNTIFS(Tabla7[Año],$C$33,Tabla7[Mes],G$35,Tabla7[Se cumplió Plazo de entrega?],"*",Tabla7[Categoría],$B51),"")</f>
        <v/>
      </c>
      <c r="H51" s="40" t="str">
        <f>IFERROR(COUNTIFS(Tabla7[Año],$C$33,Tabla7[Mes],H$35,Tabla7[Se cumplió Plazo de entrega?],"SI",Tabla7[Categoría],$B51)/COUNTIFS(Tabla7[Año],$C$33,Tabla7[Mes],H$35,Tabla7[Se cumplió Plazo de entrega?],"*",Tabla7[Categoría],$B51),"")</f>
        <v/>
      </c>
      <c r="I51" s="40" t="str">
        <f>IFERROR(COUNTIFS(Tabla7[Año],$C$33,Tabla7[Mes],I$35,Tabla7[Se cumplió Plazo de entrega?],"SI",Tabla7[Categoría],$B51)/COUNTIFS(Tabla7[Año],$C$33,Tabla7[Mes],I$35,Tabla7[Se cumplió Plazo de entrega?],"*",Tabla7[Categoría],$B51),"")</f>
        <v/>
      </c>
      <c r="J51" s="40" t="str">
        <f>IFERROR(COUNTIFS(Tabla7[Año],$C$33,Tabla7[Mes],J$35,Tabla7[Se cumplió Plazo de entrega?],"SI",Tabla7[Categoría],$B51)/COUNTIFS(Tabla7[Año],$C$33,Tabla7[Mes],J$35,Tabla7[Se cumplió Plazo de entrega?],"*",Tabla7[Categoría],$B51),"")</f>
        <v/>
      </c>
      <c r="K51" s="40" t="str">
        <f>IFERROR(COUNTIFS(Tabla7[Año],$C$33,Tabla7[Mes],K$35,Tabla7[Se cumplió Plazo de entrega?],"SI",Tabla7[Categoría],$B51)/COUNTIFS(Tabla7[Año],$C$33,Tabla7[Mes],K$35,Tabla7[Se cumplió Plazo de entrega?],"*",Tabla7[Categoría],$B51),"")</f>
        <v/>
      </c>
      <c r="L51" s="40" t="str">
        <f>IFERROR(COUNTIFS(Tabla7[Año],$C$33,Tabla7[Mes],L$35,Tabla7[Se cumplió Plazo de entrega?],"SI",Tabla7[Categoría],$B51)/COUNTIFS(Tabla7[Año],$C$33,Tabla7[Mes],L$35,Tabla7[Se cumplió Plazo de entrega?],"*",Tabla7[Categoría],$B51),"")</f>
        <v/>
      </c>
      <c r="M51" s="40" t="str">
        <f>IFERROR(COUNTIFS(Tabla7[Año],$C$33,Tabla7[Mes],M$35,Tabla7[Se cumplió Plazo de entrega?],"SI",Tabla7[Categoría],$B51)/COUNTIFS(Tabla7[Año],$C$33,Tabla7[Mes],M$35,Tabla7[Se cumplió Plazo de entrega?],"*",Tabla7[Categoría],$B51),"")</f>
        <v/>
      </c>
      <c r="N51" s="40" t="str">
        <f>IFERROR(COUNTIFS(Tabla7[Año],$C$33,Tabla7[Mes],N$35,Tabla7[Se cumplió Plazo de entrega?],"SI",Tabla7[Categoría],$B51)/COUNTIFS(Tabla7[Año],$C$33,Tabla7[Mes],N$35,Tabla7[Se cumplió Plazo de entrega?],"*",Tabla7[Categoría],$B51),"")</f>
        <v/>
      </c>
      <c r="O51" s="40" t="str">
        <f>IFERROR(COUNTIFS(Tabla7[Año],$C$33,Tabla7[Mes],O$35,Tabla7[Se cumplió Plazo de entrega?],"SI",Tabla7[Categoría],$B51)/COUNTIFS(Tabla7[Año],$C$33,Tabla7[Mes],O$35,Tabla7[Se cumplió Plazo de entrega?],"*",Tabla7[Categoría],$B51),"")</f>
        <v/>
      </c>
      <c r="P51" s="43" t="str">
        <f>IFERROR(COUNTIFS(Tabla7[Año],$C$33,Tabla7[Mes],"*",Tabla7[Se cumplió Plazo de entrega?],"SI",Tabla7[Categoría],$B51)/COUNTIFS(Tabla7[Año],$C$33,Tabla7[Mes],"*",Tabla7[Se cumplió Plazo de entrega?],"*",Tabla7[Categoría],$B51),"")</f>
        <v/>
      </c>
    </row>
    <row r="52" spans="1:16" x14ac:dyDescent="0.25">
      <c r="A52" s="39">
        <v>17</v>
      </c>
      <c r="B52" s="47" t="str">
        <f>IF(Tablas!$J20="","",Tablas!$J20)</f>
        <v/>
      </c>
      <c r="C52" s="47"/>
      <c r="D52" s="40" t="str">
        <f>IFERROR(COUNTIFS(Tabla7[Año],$C$33,Tabla7[Mes],D$35,Tabla7[Se cumplió Plazo de entrega?],"SI",Tabla7[Categoría],$B52)/COUNTIFS(Tabla7[Año],$C$33,Tabla7[Mes],D$35,Tabla7[Se cumplió Plazo de entrega?],"*",Tabla7[Categoría],$B52),"")</f>
        <v/>
      </c>
      <c r="E52" s="40" t="str">
        <f>IFERROR(COUNTIFS(Tabla7[Año],$C$33,Tabla7[Mes],E$35,Tabla7[Se cumplió Plazo de entrega?],"SI",Tabla7[Categoría],$B52)/COUNTIFS(Tabla7[Año],$C$33,Tabla7[Mes],E$35,Tabla7[Se cumplió Plazo de entrega?],"*",Tabla7[Categoría],$B52),"")</f>
        <v/>
      </c>
      <c r="F52" s="40" t="str">
        <f>IFERROR(COUNTIFS(Tabla7[Año],$C$33,Tabla7[Mes],F$35,Tabla7[Se cumplió Plazo de entrega?],"SI",Tabla7[Categoría],$B52)/COUNTIFS(Tabla7[Año],$C$33,Tabla7[Mes],F$35,Tabla7[Se cumplió Plazo de entrega?],"*",Tabla7[Categoría],$B52),"")</f>
        <v/>
      </c>
      <c r="G52" s="40" t="str">
        <f>IFERROR(COUNTIFS(Tabla7[Año],$C$33,Tabla7[Mes],G$35,Tabla7[Se cumplió Plazo de entrega?],"SI",Tabla7[Categoría],$B52)/COUNTIFS(Tabla7[Año],$C$33,Tabla7[Mes],G$35,Tabla7[Se cumplió Plazo de entrega?],"*",Tabla7[Categoría],$B52),"")</f>
        <v/>
      </c>
      <c r="H52" s="40" t="str">
        <f>IFERROR(COUNTIFS(Tabla7[Año],$C$33,Tabla7[Mes],H$35,Tabla7[Se cumplió Plazo de entrega?],"SI",Tabla7[Categoría],$B52)/COUNTIFS(Tabla7[Año],$C$33,Tabla7[Mes],H$35,Tabla7[Se cumplió Plazo de entrega?],"*",Tabla7[Categoría],$B52),"")</f>
        <v/>
      </c>
      <c r="I52" s="40" t="str">
        <f>IFERROR(COUNTIFS(Tabla7[Año],$C$33,Tabla7[Mes],I$35,Tabla7[Se cumplió Plazo de entrega?],"SI",Tabla7[Categoría],$B52)/COUNTIFS(Tabla7[Año],$C$33,Tabla7[Mes],I$35,Tabla7[Se cumplió Plazo de entrega?],"*",Tabla7[Categoría],$B52),"")</f>
        <v/>
      </c>
      <c r="J52" s="40" t="str">
        <f>IFERROR(COUNTIFS(Tabla7[Año],$C$33,Tabla7[Mes],J$35,Tabla7[Se cumplió Plazo de entrega?],"SI",Tabla7[Categoría],$B52)/COUNTIFS(Tabla7[Año],$C$33,Tabla7[Mes],J$35,Tabla7[Se cumplió Plazo de entrega?],"*",Tabla7[Categoría],$B52),"")</f>
        <v/>
      </c>
      <c r="K52" s="40" t="str">
        <f>IFERROR(COUNTIFS(Tabla7[Año],$C$33,Tabla7[Mes],K$35,Tabla7[Se cumplió Plazo de entrega?],"SI",Tabla7[Categoría],$B52)/COUNTIFS(Tabla7[Año],$C$33,Tabla7[Mes],K$35,Tabla7[Se cumplió Plazo de entrega?],"*",Tabla7[Categoría],$B52),"")</f>
        <v/>
      </c>
      <c r="L52" s="40" t="str">
        <f>IFERROR(COUNTIFS(Tabla7[Año],$C$33,Tabla7[Mes],L$35,Tabla7[Se cumplió Plazo de entrega?],"SI",Tabla7[Categoría],$B52)/COUNTIFS(Tabla7[Año],$C$33,Tabla7[Mes],L$35,Tabla7[Se cumplió Plazo de entrega?],"*",Tabla7[Categoría],$B52),"")</f>
        <v/>
      </c>
      <c r="M52" s="40" t="str">
        <f>IFERROR(COUNTIFS(Tabla7[Año],$C$33,Tabla7[Mes],M$35,Tabla7[Se cumplió Plazo de entrega?],"SI",Tabla7[Categoría],$B52)/COUNTIFS(Tabla7[Año],$C$33,Tabla7[Mes],M$35,Tabla7[Se cumplió Plazo de entrega?],"*",Tabla7[Categoría],$B52),"")</f>
        <v/>
      </c>
      <c r="N52" s="40" t="str">
        <f>IFERROR(COUNTIFS(Tabla7[Año],$C$33,Tabla7[Mes],N$35,Tabla7[Se cumplió Plazo de entrega?],"SI",Tabla7[Categoría],$B52)/COUNTIFS(Tabla7[Año],$C$33,Tabla7[Mes],N$35,Tabla7[Se cumplió Plazo de entrega?],"*",Tabla7[Categoría],$B52),"")</f>
        <v/>
      </c>
      <c r="O52" s="40" t="str">
        <f>IFERROR(COUNTIFS(Tabla7[Año],$C$33,Tabla7[Mes],O$35,Tabla7[Se cumplió Plazo de entrega?],"SI",Tabla7[Categoría],$B52)/COUNTIFS(Tabla7[Año],$C$33,Tabla7[Mes],O$35,Tabla7[Se cumplió Plazo de entrega?],"*",Tabla7[Categoría],$B52),"")</f>
        <v/>
      </c>
      <c r="P52" s="43" t="str">
        <f>IFERROR(COUNTIFS(Tabla7[Año],$C$33,Tabla7[Mes],"*",Tabla7[Se cumplió Plazo de entrega?],"SI",Tabla7[Categoría],$B52)/COUNTIFS(Tabla7[Año],$C$33,Tabla7[Mes],"*",Tabla7[Se cumplió Plazo de entrega?],"*",Tabla7[Categoría],$B52),"")</f>
        <v/>
      </c>
    </row>
    <row r="53" spans="1:16" x14ac:dyDescent="0.25">
      <c r="A53" s="39">
        <v>18</v>
      </c>
      <c r="B53" s="47" t="str">
        <f>IF(Tablas!$J21="","",Tablas!$J21)</f>
        <v/>
      </c>
      <c r="C53" s="47"/>
      <c r="D53" s="40" t="str">
        <f>IFERROR(COUNTIFS(Tabla7[Año],$C$33,Tabla7[Mes],D$35,Tabla7[Se cumplió Plazo de entrega?],"SI",Tabla7[Categoría],$B53)/COUNTIFS(Tabla7[Año],$C$33,Tabla7[Mes],D$35,Tabla7[Se cumplió Plazo de entrega?],"*",Tabla7[Categoría],$B53),"")</f>
        <v/>
      </c>
      <c r="E53" s="40" t="str">
        <f>IFERROR(COUNTIFS(Tabla7[Año],$C$33,Tabla7[Mes],E$35,Tabla7[Se cumplió Plazo de entrega?],"SI",Tabla7[Categoría],$B53)/COUNTIFS(Tabla7[Año],$C$33,Tabla7[Mes],E$35,Tabla7[Se cumplió Plazo de entrega?],"*",Tabla7[Categoría],$B53),"")</f>
        <v/>
      </c>
      <c r="F53" s="40" t="str">
        <f>IFERROR(COUNTIFS(Tabla7[Año],$C$33,Tabla7[Mes],F$35,Tabla7[Se cumplió Plazo de entrega?],"SI",Tabla7[Categoría],$B53)/COUNTIFS(Tabla7[Año],$C$33,Tabla7[Mes],F$35,Tabla7[Se cumplió Plazo de entrega?],"*",Tabla7[Categoría],$B53),"")</f>
        <v/>
      </c>
      <c r="G53" s="40" t="str">
        <f>IFERROR(COUNTIFS(Tabla7[Año],$C$33,Tabla7[Mes],G$35,Tabla7[Se cumplió Plazo de entrega?],"SI",Tabla7[Categoría],$B53)/COUNTIFS(Tabla7[Año],$C$33,Tabla7[Mes],G$35,Tabla7[Se cumplió Plazo de entrega?],"*",Tabla7[Categoría],$B53),"")</f>
        <v/>
      </c>
      <c r="H53" s="40" t="str">
        <f>IFERROR(COUNTIFS(Tabla7[Año],$C$33,Tabla7[Mes],H$35,Tabla7[Se cumplió Plazo de entrega?],"SI",Tabla7[Categoría],$B53)/COUNTIFS(Tabla7[Año],$C$33,Tabla7[Mes],H$35,Tabla7[Se cumplió Plazo de entrega?],"*",Tabla7[Categoría],$B53),"")</f>
        <v/>
      </c>
      <c r="I53" s="40" t="str">
        <f>IFERROR(COUNTIFS(Tabla7[Año],$C$33,Tabla7[Mes],I$35,Tabla7[Se cumplió Plazo de entrega?],"SI",Tabla7[Categoría],$B53)/COUNTIFS(Tabla7[Año],$C$33,Tabla7[Mes],I$35,Tabla7[Se cumplió Plazo de entrega?],"*",Tabla7[Categoría],$B53),"")</f>
        <v/>
      </c>
      <c r="J53" s="40" t="str">
        <f>IFERROR(COUNTIFS(Tabla7[Año],$C$33,Tabla7[Mes],J$35,Tabla7[Se cumplió Plazo de entrega?],"SI",Tabla7[Categoría],$B53)/COUNTIFS(Tabla7[Año],$C$33,Tabla7[Mes],J$35,Tabla7[Se cumplió Plazo de entrega?],"*",Tabla7[Categoría],$B53),"")</f>
        <v/>
      </c>
      <c r="K53" s="40" t="str">
        <f>IFERROR(COUNTIFS(Tabla7[Año],$C$33,Tabla7[Mes],K$35,Tabla7[Se cumplió Plazo de entrega?],"SI",Tabla7[Categoría],$B53)/COUNTIFS(Tabla7[Año],$C$33,Tabla7[Mes],K$35,Tabla7[Se cumplió Plazo de entrega?],"*",Tabla7[Categoría],$B53),"")</f>
        <v/>
      </c>
      <c r="L53" s="40" t="str">
        <f>IFERROR(COUNTIFS(Tabla7[Año],$C$33,Tabla7[Mes],L$35,Tabla7[Se cumplió Plazo de entrega?],"SI",Tabla7[Categoría],$B53)/COUNTIFS(Tabla7[Año],$C$33,Tabla7[Mes],L$35,Tabla7[Se cumplió Plazo de entrega?],"*",Tabla7[Categoría],$B53),"")</f>
        <v/>
      </c>
      <c r="M53" s="40" t="str">
        <f>IFERROR(COUNTIFS(Tabla7[Año],$C$33,Tabla7[Mes],M$35,Tabla7[Se cumplió Plazo de entrega?],"SI",Tabla7[Categoría],$B53)/COUNTIFS(Tabla7[Año],$C$33,Tabla7[Mes],M$35,Tabla7[Se cumplió Plazo de entrega?],"*",Tabla7[Categoría],$B53),"")</f>
        <v/>
      </c>
      <c r="N53" s="40" t="str">
        <f>IFERROR(COUNTIFS(Tabla7[Año],$C$33,Tabla7[Mes],N$35,Tabla7[Se cumplió Plazo de entrega?],"SI",Tabla7[Categoría],$B53)/COUNTIFS(Tabla7[Año],$C$33,Tabla7[Mes],N$35,Tabla7[Se cumplió Plazo de entrega?],"*",Tabla7[Categoría],$B53),"")</f>
        <v/>
      </c>
      <c r="O53" s="40" t="str">
        <f>IFERROR(COUNTIFS(Tabla7[Año],$C$33,Tabla7[Mes],O$35,Tabla7[Se cumplió Plazo de entrega?],"SI",Tabla7[Categoría],$B53)/COUNTIFS(Tabla7[Año],$C$33,Tabla7[Mes],O$35,Tabla7[Se cumplió Plazo de entrega?],"*",Tabla7[Categoría],$B53),"")</f>
        <v/>
      </c>
      <c r="P53" s="43" t="str">
        <f>IFERROR(COUNTIFS(Tabla7[Año],$C$33,Tabla7[Mes],"*",Tabla7[Se cumplió Plazo de entrega?],"SI",Tabla7[Categoría],$B53)/COUNTIFS(Tabla7[Año],$C$33,Tabla7[Mes],"*",Tabla7[Se cumplió Plazo de entrega?],"*",Tabla7[Categoría],$B53),"")</f>
        <v/>
      </c>
    </row>
    <row r="54" spans="1:16" x14ac:dyDescent="0.25">
      <c r="A54" s="39">
        <v>19</v>
      </c>
      <c r="B54" s="47" t="str">
        <f>IF(Tablas!$J22="","",Tablas!$J22)</f>
        <v/>
      </c>
      <c r="C54" s="47"/>
      <c r="D54" s="40" t="str">
        <f>IFERROR(COUNTIFS(Tabla7[Año],$C$33,Tabla7[Mes],D$35,Tabla7[Se cumplió Plazo de entrega?],"SI",Tabla7[Categoría],$B54)/COUNTIFS(Tabla7[Año],$C$33,Tabla7[Mes],D$35,Tabla7[Se cumplió Plazo de entrega?],"*",Tabla7[Categoría],$B54),"")</f>
        <v/>
      </c>
      <c r="E54" s="40" t="str">
        <f>IFERROR(COUNTIFS(Tabla7[Año],$C$33,Tabla7[Mes],E$35,Tabla7[Se cumplió Plazo de entrega?],"SI",Tabla7[Categoría],$B54)/COUNTIFS(Tabla7[Año],$C$33,Tabla7[Mes],E$35,Tabla7[Se cumplió Plazo de entrega?],"*",Tabla7[Categoría],$B54),"")</f>
        <v/>
      </c>
      <c r="F54" s="40" t="str">
        <f>IFERROR(COUNTIFS(Tabla7[Año],$C$33,Tabla7[Mes],F$35,Tabla7[Se cumplió Plazo de entrega?],"SI",Tabla7[Categoría],$B54)/COUNTIFS(Tabla7[Año],$C$33,Tabla7[Mes],F$35,Tabla7[Se cumplió Plazo de entrega?],"*",Tabla7[Categoría],$B54),"")</f>
        <v/>
      </c>
      <c r="G54" s="40" t="str">
        <f>IFERROR(COUNTIFS(Tabla7[Año],$C$33,Tabla7[Mes],G$35,Tabla7[Se cumplió Plazo de entrega?],"SI",Tabla7[Categoría],$B54)/COUNTIFS(Tabla7[Año],$C$33,Tabla7[Mes],G$35,Tabla7[Se cumplió Plazo de entrega?],"*",Tabla7[Categoría],$B54),"")</f>
        <v/>
      </c>
      <c r="H54" s="40" t="str">
        <f>IFERROR(COUNTIFS(Tabla7[Año],$C$33,Tabla7[Mes],H$35,Tabla7[Se cumplió Plazo de entrega?],"SI",Tabla7[Categoría],$B54)/COUNTIFS(Tabla7[Año],$C$33,Tabla7[Mes],H$35,Tabla7[Se cumplió Plazo de entrega?],"*",Tabla7[Categoría],$B54),"")</f>
        <v/>
      </c>
      <c r="I54" s="40" t="str">
        <f>IFERROR(COUNTIFS(Tabla7[Año],$C$33,Tabla7[Mes],I$35,Tabla7[Se cumplió Plazo de entrega?],"SI",Tabla7[Categoría],$B54)/COUNTIFS(Tabla7[Año],$C$33,Tabla7[Mes],I$35,Tabla7[Se cumplió Plazo de entrega?],"*",Tabla7[Categoría],$B54),"")</f>
        <v/>
      </c>
      <c r="J54" s="40" t="str">
        <f>IFERROR(COUNTIFS(Tabla7[Año],$C$33,Tabla7[Mes],J$35,Tabla7[Se cumplió Plazo de entrega?],"SI",Tabla7[Categoría],$B54)/COUNTIFS(Tabla7[Año],$C$33,Tabla7[Mes],J$35,Tabla7[Se cumplió Plazo de entrega?],"*",Tabla7[Categoría],$B54),"")</f>
        <v/>
      </c>
      <c r="K54" s="40" t="str">
        <f>IFERROR(COUNTIFS(Tabla7[Año],$C$33,Tabla7[Mes],K$35,Tabla7[Se cumplió Plazo de entrega?],"SI",Tabla7[Categoría],$B54)/COUNTIFS(Tabla7[Año],$C$33,Tabla7[Mes],K$35,Tabla7[Se cumplió Plazo de entrega?],"*",Tabla7[Categoría],$B54),"")</f>
        <v/>
      </c>
      <c r="L54" s="40" t="str">
        <f>IFERROR(COUNTIFS(Tabla7[Año],$C$33,Tabla7[Mes],L$35,Tabla7[Se cumplió Plazo de entrega?],"SI",Tabla7[Categoría],$B54)/COUNTIFS(Tabla7[Año],$C$33,Tabla7[Mes],L$35,Tabla7[Se cumplió Plazo de entrega?],"*",Tabla7[Categoría],$B54),"")</f>
        <v/>
      </c>
      <c r="M54" s="40" t="str">
        <f>IFERROR(COUNTIFS(Tabla7[Año],$C$33,Tabla7[Mes],M$35,Tabla7[Se cumplió Plazo de entrega?],"SI",Tabla7[Categoría],$B54)/COUNTIFS(Tabla7[Año],$C$33,Tabla7[Mes],M$35,Tabla7[Se cumplió Plazo de entrega?],"*",Tabla7[Categoría],$B54),"")</f>
        <v/>
      </c>
      <c r="N54" s="40" t="str">
        <f>IFERROR(COUNTIFS(Tabla7[Año],$C$33,Tabla7[Mes],N$35,Tabla7[Se cumplió Plazo de entrega?],"SI",Tabla7[Categoría],$B54)/COUNTIFS(Tabla7[Año],$C$33,Tabla7[Mes],N$35,Tabla7[Se cumplió Plazo de entrega?],"*",Tabla7[Categoría],$B54),"")</f>
        <v/>
      </c>
      <c r="O54" s="40" t="str">
        <f>IFERROR(COUNTIFS(Tabla7[Año],$C$33,Tabla7[Mes],O$35,Tabla7[Se cumplió Plazo de entrega?],"SI",Tabla7[Categoría],$B54)/COUNTIFS(Tabla7[Año],$C$33,Tabla7[Mes],O$35,Tabla7[Se cumplió Plazo de entrega?],"*",Tabla7[Categoría],$B54),"")</f>
        <v/>
      </c>
      <c r="P54" s="43" t="str">
        <f>IFERROR(COUNTIFS(Tabla7[Año],$C$33,Tabla7[Mes],"*",Tabla7[Se cumplió Plazo de entrega?],"SI",Tabla7[Categoría],$B54)/COUNTIFS(Tabla7[Año],$C$33,Tabla7[Mes],"*",Tabla7[Se cumplió Plazo de entrega?],"*",Tabla7[Categoría],$B54),"")</f>
        <v/>
      </c>
    </row>
    <row r="55" spans="1:16" x14ac:dyDescent="0.25">
      <c r="A55" s="39">
        <v>20</v>
      </c>
      <c r="B55" s="47" t="str">
        <f>IF(Tablas!$J23="","",Tablas!$J23)</f>
        <v/>
      </c>
      <c r="C55" s="47"/>
      <c r="D55" s="40" t="str">
        <f>IFERROR(COUNTIFS(Tabla7[Año],$C$33,Tabla7[Mes],D$35,Tabla7[Se cumplió Plazo de entrega?],"SI",Tabla7[Categoría],$B55)/COUNTIFS(Tabla7[Año],$C$33,Tabla7[Mes],D$35,Tabla7[Se cumplió Plazo de entrega?],"*",Tabla7[Categoría],$B55),"")</f>
        <v/>
      </c>
      <c r="E55" s="40" t="str">
        <f>IFERROR(COUNTIFS(Tabla7[Año],$C$33,Tabla7[Mes],E$35,Tabla7[Se cumplió Plazo de entrega?],"SI",Tabla7[Categoría],$B55)/COUNTIFS(Tabla7[Año],$C$33,Tabla7[Mes],E$35,Tabla7[Se cumplió Plazo de entrega?],"*",Tabla7[Categoría],$B55),"")</f>
        <v/>
      </c>
      <c r="F55" s="40" t="str">
        <f>IFERROR(COUNTIFS(Tabla7[Año],$C$33,Tabla7[Mes],F$35,Tabla7[Se cumplió Plazo de entrega?],"SI",Tabla7[Categoría],$B55)/COUNTIFS(Tabla7[Año],$C$33,Tabla7[Mes],F$35,Tabla7[Se cumplió Plazo de entrega?],"*",Tabla7[Categoría],$B55),"")</f>
        <v/>
      </c>
      <c r="G55" s="40" t="str">
        <f>IFERROR(COUNTIFS(Tabla7[Año],$C$33,Tabla7[Mes],G$35,Tabla7[Se cumplió Plazo de entrega?],"SI",Tabla7[Categoría],$B55)/COUNTIFS(Tabla7[Año],$C$33,Tabla7[Mes],G$35,Tabla7[Se cumplió Plazo de entrega?],"*",Tabla7[Categoría],$B55),"")</f>
        <v/>
      </c>
      <c r="H55" s="40" t="str">
        <f>IFERROR(COUNTIFS(Tabla7[Año],$C$33,Tabla7[Mes],H$35,Tabla7[Se cumplió Plazo de entrega?],"SI",Tabla7[Categoría],$B55)/COUNTIFS(Tabla7[Año],$C$33,Tabla7[Mes],H$35,Tabla7[Se cumplió Plazo de entrega?],"*",Tabla7[Categoría],$B55),"")</f>
        <v/>
      </c>
      <c r="I55" s="40" t="str">
        <f>IFERROR(COUNTIFS(Tabla7[Año],$C$33,Tabla7[Mes],I$35,Tabla7[Se cumplió Plazo de entrega?],"SI",Tabla7[Categoría],$B55)/COUNTIFS(Tabla7[Año],$C$33,Tabla7[Mes],I$35,Tabla7[Se cumplió Plazo de entrega?],"*",Tabla7[Categoría],$B55),"")</f>
        <v/>
      </c>
      <c r="J55" s="40" t="str">
        <f>IFERROR(COUNTIFS(Tabla7[Año],$C$33,Tabla7[Mes],J$35,Tabla7[Se cumplió Plazo de entrega?],"SI",Tabla7[Categoría],$B55)/COUNTIFS(Tabla7[Año],$C$33,Tabla7[Mes],J$35,Tabla7[Se cumplió Plazo de entrega?],"*",Tabla7[Categoría],$B55),"")</f>
        <v/>
      </c>
      <c r="K55" s="40" t="str">
        <f>IFERROR(COUNTIFS(Tabla7[Año],$C$33,Tabla7[Mes],K$35,Tabla7[Se cumplió Plazo de entrega?],"SI",Tabla7[Categoría],$B55)/COUNTIFS(Tabla7[Año],$C$33,Tabla7[Mes],K$35,Tabla7[Se cumplió Plazo de entrega?],"*",Tabla7[Categoría],$B55),"")</f>
        <v/>
      </c>
      <c r="L55" s="40" t="str">
        <f>IFERROR(COUNTIFS(Tabla7[Año],$C$33,Tabla7[Mes],L$35,Tabla7[Se cumplió Plazo de entrega?],"SI",Tabla7[Categoría],$B55)/COUNTIFS(Tabla7[Año],$C$33,Tabla7[Mes],L$35,Tabla7[Se cumplió Plazo de entrega?],"*",Tabla7[Categoría],$B55),"")</f>
        <v/>
      </c>
      <c r="M55" s="40" t="str">
        <f>IFERROR(COUNTIFS(Tabla7[Año],$C$33,Tabla7[Mes],M$35,Tabla7[Se cumplió Plazo de entrega?],"SI",Tabla7[Categoría],$B55)/COUNTIFS(Tabla7[Año],$C$33,Tabla7[Mes],M$35,Tabla7[Se cumplió Plazo de entrega?],"*",Tabla7[Categoría],$B55),"")</f>
        <v/>
      </c>
      <c r="N55" s="40" t="str">
        <f>IFERROR(COUNTIFS(Tabla7[Año],$C$33,Tabla7[Mes],N$35,Tabla7[Se cumplió Plazo de entrega?],"SI",Tabla7[Categoría],$B55)/COUNTIFS(Tabla7[Año],$C$33,Tabla7[Mes],N$35,Tabla7[Se cumplió Plazo de entrega?],"*",Tabla7[Categoría],$B55),"")</f>
        <v/>
      </c>
      <c r="O55" s="40" t="str">
        <f>IFERROR(COUNTIFS(Tabla7[Año],$C$33,Tabla7[Mes],O$35,Tabla7[Se cumplió Plazo de entrega?],"SI",Tabla7[Categoría],$B55)/COUNTIFS(Tabla7[Año],$C$33,Tabla7[Mes],O$35,Tabla7[Se cumplió Plazo de entrega?],"*",Tabla7[Categoría],$B55),"")</f>
        <v/>
      </c>
      <c r="P55" s="43" t="str">
        <f>IFERROR(COUNTIFS(Tabla7[Año],$C$33,Tabla7[Mes],"*",Tabla7[Se cumplió Plazo de entrega?],"SI",Tabla7[Categoría],$B55)/COUNTIFS(Tabla7[Año],$C$33,Tabla7[Mes],"*",Tabla7[Se cumplió Plazo de entrega?],"*",Tabla7[Categoría],$B55),"")</f>
        <v/>
      </c>
    </row>
    <row r="56" spans="1:16" ht="15" x14ac:dyDescent="0.25">
      <c r="B56"/>
    </row>
    <row r="57" spans="1:16" x14ac:dyDescent="0.25">
      <c r="B57" s="28" t="s">
        <v>970</v>
      </c>
    </row>
    <row r="59" spans="1:16" ht="16.5" thickBot="1" x14ac:dyDescent="0.3">
      <c r="B59" s="28" t="s">
        <v>881</v>
      </c>
      <c r="C59" s="29">
        <v>2018</v>
      </c>
    </row>
    <row r="60" spans="1:16" ht="13.5" thickTop="1" x14ac:dyDescent="0.25"/>
    <row r="61" spans="1:16" x14ac:dyDescent="0.25">
      <c r="B61" s="48" t="s">
        <v>963</v>
      </c>
      <c r="C61" s="48"/>
      <c r="D61" s="32" t="s">
        <v>36</v>
      </c>
      <c r="E61" s="32" t="s">
        <v>35</v>
      </c>
      <c r="F61" s="32" t="s">
        <v>34</v>
      </c>
      <c r="G61" s="32" t="s">
        <v>867</v>
      </c>
      <c r="H61" s="32" t="s">
        <v>868</v>
      </c>
      <c r="I61" s="32" t="s">
        <v>869</v>
      </c>
      <c r="J61" s="32" t="s">
        <v>870</v>
      </c>
      <c r="K61" s="32" t="s">
        <v>871</v>
      </c>
      <c r="L61" s="32" t="s">
        <v>872</v>
      </c>
      <c r="M61" s="32" t="s">
        <v>873</v>
      </c>
      <c r="N61" s="32" t="s">
        <v>874</v>
      </c>
      <c r="O61" s="32" t="s">
        <v>875</v>
      </c>
      <c r="P61" s="41" t="s">
        <v>893</v>
      </c>
    </row>
    <row r="62" spans="1:16" x14ac:dyDescent="0.25">
      <c r="A62" s="39">
        <v>1</v>
      </c>
      <c r="B62" s="47" t="str">
        <f>IF(Tablas!$L4="","",Tablas!$L4)</f>
        <v>RETAIL</v>
      </c>
      <c r="C62" s="47"/>
      <c r="D62" s="40">
        <f>IFERROR(COUNTIFS(Tabla7[Año],$C$59,Tabla7[Mes],D$61,Tabla7[Se cumplió Plazo de entrega?],"SI",Tabla7[Tipo de cliente],$B62)/COUNTIFS(Tabla7[Año],$C$59,Tabla7[Mes],D$61,Tabla7[Se cumplió Plazo de entrega?],"*",Tabla7[Tipo de cliente],$B62),"")</f>
        <v>0.22222222222222221</v>
      </c>
      <c r="E62" s="40">
        <f>IFERROR(COUNTIFS(Tabla7[Año],$C$59,Tabla7[Mes],E$61,Tabla7[Se cumplió Plazo de entrega?],"SI",Tabla7[Tipo de cliente],$B62)/COUNTIFS(Tabla7[Año],$C$59,Tabla7[Mes],E$61,Tabla7[Se cumplió Plazo de entrega?],"*",Tabla7[Tipo de cliente],$B62),"")</f>
        <v>0.41666666666666669</v>
      </c>
      <c r="F62" s="40">
        <f>IFERROR(COUNTIFS(Tabla7[Año],$C$59,Tabla7[Mes],F$61,Tabla7[Se cumplió Plazo de entrega?],"SI",Tabla7[Tipo de cliente],$B62)/COUNTIFS(Tabla7[Año],$C$59,Tabla7[Mes],F$61,Tabla7[Se cumplió Plazo de entrega?],"*",Tabla7[Tipo de cliente],$B62),"")</f>
        <v>0.22222222222222221</v>
      </c>
      <c r="G62" s="40">
        <f>IFERROR(COUNTIFS(Tabla7[Año],$C$59,Tabla7[Mes],G$61,Tabla7[Se cumplió Plazo de entrega?],"SI",Tabla7[Tipo de cliente],$B62)/COUNTIFS(Tabla7[Año],$C$59,Tabla7[Mes],G$61,Tabla7[Se cumplió Plazo de entrega?],"*",Tabla7[Tipo de cliente],$B62),"")</f>
        <v>0.23809523809523808</v>
      </c>
      <c r="H62" s="40">
        <f>IFERROR(COUNTIFS(Tabla7[Año],$C$59,Tabla7[Mes],H$61,Tabla7[Se cumplió Plazo de entrega?],"SI",Tabla7[Tipo de cliente],$B62)/COUNTIFS(Tabla7[Año],$C$59,Tabla7[Mes],H$61,Tabla7[Se cumplió Plazo de entrega?],"*",Tabla7[Tipo de cliente],$B62),"")</f>
        <v>0.4</v>
      </c>
      <c r="I62" s="40">
        <f>IFERROR(COUNTIFS(Tabla7[Año],$C$59,Tabla7[Mes],I$61,Tabla7[Se cumplió Plazo de entrega?],"SI",Tabla7[Tipo de cliente],$B62)/COUNTIFS(Tabla7[Año],$C$59,Tabla7[Mes],I$61,Tabla7[Se cumplió Plazo de entrega?],"*",Tabla7[Tipo de cliente],$B62),"")</f>
        <v>0.66666666666666663</v>
      </c>
      <c r="J62" s="40">
        <f>IFERROR(COUNTIFS(Tabla7[Año],$C$59,Tabla7[Mes],J$61,Tabla7[Se cumplió Plazo de entrega?],"SI",Tabla7[Tipo de cliente],$B62)/COUNTIFS(Tabla7[Año],$C$59,Tabla7[Mes],J$61,Tabla7[Se cumplió Plazo de entrega?],"*",Tabla7[Tipo de cliente],$B62),"")</f>
        <v>0.25</v>
      </c>
      <c r="K62" s="40" t="str">
        <f>IFERROR(COUNTIFS(Tabla7[Año],$C$59,Tabla7[Mes],K$61,Tabla7[Se cumplió Plazo de entrega?],"SI",Tabla7[Tipo de cliente],$B62)/COUNTIFS(Tabla7[Año],$C$59,Tabla7[Mes],K$61,Tabla7[Se cumplió Plazo de entrega?],"*",Tabla7[Tipo de cliente],$B62),"")</f>
        <v/>
      </c>
      <c r="L62" s="40" t="str">
        <f>IFERROR(COUNTIFS(Tabla7[Año],$C$59,Tabla7[Mes],L$61,Tabla7[Se cumplió Plazo de entrega?],"SI",Tabla7[Tipo de cliente],$B62)/COUNTIFS(Tabla7[Año],$C$59,Tabla7[Mes],L$61,Tabla7[Se cumplió Plazo de entrega?],"*",Tabla7[Tipo de cliente],$B62),"")</f>
        <v/>
      </c>
      <c r="M62" s="40" t="str">
        <f>IFERROR(COUNTIFS(Tabla7[Año],$C$59,Tabla7[Mes],M$61,Tabla7[Se cumplió Plazo de entrega?],"SI",Tabla7[Tipo de cliente],$B62)/COUNTIFS(Tabla7[Año],$C$59,Tabla7[Mes],M$61,Tabla7[Se cumplió Plazo de entrega?],"*",Tabla7[Tipo de cliente],$B62),"")</f>
        <v/>
      </c>
      <c r="N62" s="40" t="str">
        <f>IFERROR(COUNTIFS(Tabla7[Año],$C$59,Tabla7[Mes],N$61,Tabla7[Se cumplió Plazo de entrega?],"SI",Tabla7[Tipo de cliente],$B62)/COUNTIFS(Tabla7[Año],$C$59,Tabla7[Mes],N$61,Tabla7[Se cumplió Plazo de entrega?],"*",Tabla7[Tipo de cliente],$B62),"")</f>
        <v/>
      </c>
      <c r="O62" s="40" t="str">
        <f>IFERROR(COUNTIFS(Tabla7[Año],$C$59,Tabla7[Mes],O$61,Tabla7[Se cumplió Plazo de entrega?],"SI",Tabla7[Tipo de cliente],$B62)/COUNTIFS(Tabla7[Año],$C$59,Tabla7[Mes],O$61,Tabla7[Se cumplió Plazo de entrega?],"*",Tabla7[Tipo de cliente],$B62),"")</f>
        <v/>
      </c>
      <c r="P62" s="43">
        <f>IFERROR(COUNTIFS(Tabla7[Año],$C$33,Tabla7[Mes],"*",Tabla7[Se cumplió Plazo de entrega?],"SI",Tabla7[Tipo de cliente],$B62)/COUNTIFS(Tabla7[Año],$C$33,Tabla7[Mes],"*",Tabla7[Se cumplió Plazo de entrega?],"*",Tabla7[Tipo de cliente],$B62),"")</f>
        <v>0.31645569620253167</v>
      </c>
    </row>
    <row r="63" spans="1:16" x14ac:dyDescent="0.25">
      <c r="A63" s="39">
        <v>2</v>
      </c>
      <c r="B63" s="47" t="str">
        <f>IF(Tablas!$L5="","",Tablas!$L5)</f>
        <v>DISTRIBUIDORES</v>
      </c>
      <c r="C63" s="47"/>
      <c r="D63" s="40">
        <f>IFERROR(COUNTIFS(Tabla7[Año],$C$59,Tabla7[Mes],D$61,Tabla7[Se cumplió Plazo de entrega?],"SI",Tabla7[Tipo de cliente],$B63)/COUNTIFS(Tabla7[Año],$C$59,Tabla7[Mes],D$61,Tabla7[Se cumplió Plazo de entrega?],"*",Tabla7[Tipo de cliente],$B63),"")</f>
        <v>0</v>
      </c>
      <c r="E63" s="40">
        <f>IFERROR(COUNTIFS(Tabla7[Año],$C$59,Tabla7[Mes],E$61,Tabla7[Se cumplió Plazo de entrega?],"SI",Tabla7[Tipo de cliente],$B63)/COUNTIFS(Tabla7[Año],$C$59,Tabla7[Mes],E$61,Tabla7[Se cumplió Plazo de entrega?],"*",Tabla7[Tipo de cliente],$B63),"")</f>
        <v>0.66666666666666663</v>
      </c>
      <c r="F63" s="40">
        <f>IFERROR(COUNTIFS(Tabla7[Año],$C$59,Tabla7[Mes],F$61,Tabla7[Se cumplió Plazo de entrega?],"SI",Tabla7[Tipo de cliente],$B63)/COUNTIFS(Tabla7[Año],$C$59,Tabla7[Mes],F$61,Tabla7[Se cumplió Plazo de entrega?],"*",Tabla7[Tipo de cliente],$B63),"")</f>
        <v>1</v>
      </c>
      <c r="G63" s="40">
        <f>IFERROR(COUNTIFS(Tabla7[Año],$C$59,Tabla7[Mes],G$61,Tabla7[Se cumplió Plazo de entrega?],"SI",Tabla7[Tipo de cliente],$B63)/COUNTIFS(Tabla7[Año],$C$59,Tabla7[Mes],G$61,Tabla7[Se cumplió Plazo de entrega?],"*",Tabla7[Tipo de cliente],$B63),"")</f>
        <v>0.5</v>
      </c>
      <c r="H63" s="40">
        <f>IFERROR(COUNTIFS(Tabla7[Año],$C$59,Tabla7[Mes],H$61,Tabla7[Se cumplió Plazo de entrega?],"SI",Tabla7[Tipo de cliente],$B63)/COUNTIFS(Tabla7[Año],$C$59,Tabla7[Mes],H$61,Tabla7[Se cumplió Plazo de entrega?],"*",Tabla7[Tipo de cliente],$B63),"")</f>
        <v>0.2</v>
      </c>
      <c r="I63" s="40">
        <f>IFERROR(COUNTIFS(Tabla7[Año],$C$59,Tabla7[Mes],I$61,Tabla7[Se cumplió Plazo de entrega?],"SI",Tabla7[Tipo de cliente],$B63)/COUNTIFS(Tabla7[Año],$C$59,Tabla7[Mes],I$61,Tabla7[Se cumplió Plazo de entrega?],"*",Tabla7[Tipo de cliente],$B63),"")</f>
        <v>0</v>
      </c>
      <c r="J63" s="40">
        <f>IFERROR(COUNTIFS(Tabla7[Año],$C$59,Tabla7[Mes],J$61,Tabla7[Se cumplió Plazo de entrega?],"SI",Tabla7[Tipo de cliente],$B63)/COUNTIFS(Tabla7[Año],$C$59,Tabla7[Mes],J$61,Tabla7[Se cumplió Plazo de entrega?],"*",Tabla7[Tipo de cliente],$B63),"")</f>
        <v>0</v>
      </c>
      <c r="K63" s="40" t="str">
        <f>IFERROR(COUNTIFS(Tabla7[Año],$C$59,Tabla7[Mes],K$61,Tabla7[Se cumplió Plazo de entrega?],"SI",Tabla7[Tipo de cliente],$B63)/COUNTIFS(Tabla7[Año],$C$59,Tabla7[Mes],K$61,Tabla7[Se cumplió Plazo de entrega?],"*",Tabla7[Tipo de cliente],$B63),"")</f>
        <v/>
      </c>
      <c r="L63" s="40" t="str">
        <f>IFERROR(COUNTIFS(Tabla7[Año],$C$59,Tabla7[Mes],L$61,Tabla7[Se cumplió Plazo de entrega?],"SI",Tabla7[Tipo de cliente],$B63)/COUNTIFS(Tabla7[Año],$C$59,Tabla7[Mes],L$61,Tabla7[Se cumplió Plazo de entrega?],"*",Tabla7[Tipo de cliente],$B63),"")</f>
        <v/>
      </c>
      <c r="M63" s="40" t="str">
        <f>IFERROR(COUNTIFS(Tabla7[Año],$C$59,Tabla7[Mes],M$61,Tabla7[Se cumplió Plazo de entrega?],"SI",Tabla7[Tipo de cliente],$B63)/COUNTIFS(Tabla7[Año],$C$59,Tabla7[Mes],M$61,Tabla7[Se cumplió Plazo de entrega?],"*",Tabla7[Tipo de cliente],$B63),"")</f>
        <v/>
      </c>
      <c r="N63" s="40" t="str">
        <f>IFERROR(COUNTIFS(Tabla7[Año],$C$59,Tabla7[Mes],N$61,Tabla7[Se cumplió Plazo de entrega?],"SI",Tabla7[Tipo de cliente],$B63)/COUNTIFS(Tabla7[Año],$C$59,Tabla7[Mes],N$61,Tabla7[Se cumplió Plazo de entrega?],"*",Tabla7[Tipo de cliente],$B63),"")</f>
        <v/>
      </c>
      <c r="O63" s="40" t="str">
        <f>IFERROR(COUNTIFS(Tabla7[Año],$C$59,Tabla7[Mes],O$61,Tabla7[Se cumplió Plazo de entrega?],"SI",Tabla7[Tipo de cliente],$B63)/COUNTIFS(Tabla7[Año],$C$59,Tabla7[Mes],O$61,Tabla7[Se cumplió Plazo de entrega?],"*",Tabla7[Tipo de cliente],$B63),"")</f>
        <v/>
      </c>
      <c r="P63" s="43">
        <f>IFERROR(COUNTIFS(Tabla7[Año],$C$33,Tabla7[Mes],"*",Tabla7[Se cumplió Plazo de entrega?],"SI",Tabla7[Tipo de cliente],$B63)/COUNTIFS(Tabla7[Año],$C$33,Tabla7[Mes],"*",Tabla7[Se cumplió Plazo de entrega?],"*",Tabla7[Tipo de cliente],$B63),"")</f>
        <v>0.43478260869565216</v>
      </c>
    </row>
    <row r="64" spans="1:16" x14ac:dyDescent="0.25">
      <c r="A64" s="39">
        <v>3</v>
      </c>
      <c r="B64" s="47" t="str">
        <f>IF(Tablas!$L6="","",Tablas!$L6)</f>
        <v>MAYORISTAS</v>
      </c>
      <c r="C64" s="47"/>
      <c r="D64" s="40">
        <f>IFERROR(COUNTIFS(Tabla7[Año],$C$59,Tabla7[Mes],D$61,Tabla7[Se cumplió Plazo de entrega?],"SI",Tabla7[Tipo de cliente],$B64)/COUNTIFS(Tabla7[Año],$C$59,Tabla7[Mes],D$61,Tabla7[Se cumplió Plazo de entrega?],"*",Tabla7[Tipo de cliente],$B64),"")</f>
        <v>0.25</v>
      </c>
      <c r="E64" s="40">
        <f>IFERROR(COUNTIFS(Tabla7[Año],$C$59,Tabla7[Mes],E$61,Tabla7[Se cumplió Plazo de entrega?],"SI",Tabla7[Tipo de cliente],$B64)/COUNTIFS(Tabla7[Año],$C$59,Tabla7[Mes],E$61,Tabla7[Se cumplió Plazo de entrega?],"*",Tabla7[Tipo de cliente],$B64),"")</f>
        <v>0.5</v>
      </c>
      <c r="F64" s="40">
        <f>IFERROR(COUNTIFS(Tabla7[Año],$C$59,Tabla7[Mes],F$61,Tabla7[Se cumplió Plazo de entrega?],"SI",Tabla7[Tipo de cliente],$B64)/COUNTIFS(Tabla7[Año],$C$59,Tabla7[Mes],F$61,Tabla7[Se cumplió Plazo de entrega?],"*",Tabla7[Tipo de cliente],$B64),"")</f>
        <v>0</v>
      </c>
      <c r="G64" s="40">
        <f>IFERROR(COUNTIFS(Tabla7[Año],$C$59,Tabla7[Mes],G$61,Tabla7[Se cumplió Plazo de entrega?],"SI",Tabla7[Tipo de cliente],$B64)/COUNTIFS(Tabla7[Año],$C$59,Tabla7[Mes],G$61,Tabla7[Se cumplió Plazo de entrega?],"*",Tabla7[Tipo de cliente],$B64),"")</f>
        <v>0</v>
      </c>
      <c r="H64" s="40">
        <f>IFERROR(COUNTIFS(Tabla7[Año],$C$59,Tabla7[Mes],H$61,Tabla7[Se cumplió Plazo de entrega?],"SI",Tabla7[Tipo de cliente],$B64)/COUNTIFS(Tabla7[Año],$C$59,Tabla7[Mes],H$61,Tabla7[Se cumplió Plazo de entrega?],"*",Tabla7[Tipo de cliente],$B64),"")</f>
        <v>0.2857142857142857</v>
      </c>
      <c r="I64" s="40">
        <f>IFERROR(COUNTIFS(Tabla7[Año],$C$59,Tabla7[Mes],I$61,Tabla7[Se cumplió Plazo de entrega?],"SI",Tabla7[Tipo de cliente],$B64)/COUNTIFS(Tabla7[Año],$C$59,Tabla7[Mes],I$61,Tabla7[Se cumplió Plazo de entrega?],"*",Tabla7[Tipo de cliente],$B64),"")</f>
        <v>0.5</v>
      </c>
      <c r="J64" s="40" t="str">
        <f>IFERROR(COUNTIFS(Tabla7[Año],$C$59,Tabla7[Mes],J$61,Tabla7[Se cumplió Plazo de entrega?],"SI",Tabla7[Tipo de cliente],$B64)/COUNTIFS(Tabla7[Año],$C$59,Tabla7[Mes],J$61,Tabla7[Se cumplió Plazo de entrega?],"*",Tabla7[Tipo de cliente],$B64),"")</f>
        <v/>
      </c>
      <c r="K64" s="40" t="str">
        <f>IFERROR(COUNTIFS(Tabla7[Año],$C$59,Tabla7[Mes],K$61,Tabla7[Se cumplió Plazo de entrega?],"SI",Tabla7[Tipo de cliente],$B64)/COUNTIFS(Tabla7[Año],$C$59,Tabla7[Mes],K$61,Tabla7[Se cumplió Plazo de entrega?],"*",Tabla7[Tipo de cliente],$B64),"")</f>
        <v/>
      </c>
      <c r="L64" s="40" t="str">
        <f>IFERROR(COUNTIFS(Tabla7[Año],$C$59,Tabla7[Mes],L$61,Tabla7[Se cumplió Plazo de entrega?],"SI",Tabla7[Tipo de cliente],$B64)/COUNTIFS(Tabla7[Año],$C$59,Tabla7[Mes],L$61,Tabla7[Se cumplió Plazo de entrega?],"*",Tabla7[Tipo de cliente],$B64),"")</f>
        <v/>
      </c>
      <c r="M64" s="40" t="str">
        <f>IFERROR(COUNTIFS(Tabla7[Año],$C$59,Tabla7[Mes],M$61,Tabla7[Se cumplió Plazo de entrega?],"SI",Tabla7[Tipo de cliente],$B64)/COUNTIFS(Tabla7[Año],$C$59,Tabla7[Mes],M$61,Tabla7[Se cumplió Plazo de entrega?],"*",Tabla7[Tipo de cliente],$B64),"")</f>
        <v/>
      </c>
      <c r="N64" s="40" t="str">
        <f>IFERROR(COUNTIFS(Tabla7[Año],$C$59,Tabla7[Mes],N$61,Tabla7[Se cumplió Plazo de entrega?],"SI",Tabla7[Tipo de cliente],$B64)/COUNTIFS(Tabla7[Año],$C$59,Tabla7[Mes],N$61,Tabla7[Se cumplió Plazo de entrega?],"*",Tabla7[Tipo de cliente],$B64),"")</f>
        <v/>
      </c>
      <c r="O64" s="40" t="str">
        <f>IFERROR(COUNTIFS(Tabla7[Año],$C$59,Tabla7[Mes],O$61,Tabla7[Se cumplió Plazo de entrega?],"SI",Tabla7[Tipo de cliente],$B64)/COUNTIFS(Tabla7[Año],$C$59,Tabla7[Mes],O$61,Tabla7[Se cumplió Plazo de entrega?],"*",Tabla7[Tipo de cliente],$B64),"")</f>
        <v/>
      </c>
      <c r="P64" s="43">
        <f>IFERROR(COUNTIFS(Tabla7[Año],$C$33,Tabla7[Mes],"*",Tabla7[Se cumplió Plazo de entrega?],"SI",Tabla7[Tipo de cliente],$B64)/COUNTIFS(Tabla7[Año],$C$33,Tabla7[Mes],"*",Tabla7[Se cumplió Plazo de entrega?],"*",Tabla7[Tipo de cliente],$B64),"")</f>
        <v>0.2</v>
      </c>
    </row>
    <row r="65" spans="1:16" x14ac:dyDescent="0.25">
      <c r="A65" s="39">
        <v>4</v>
      </c>
      <c r="B65" s="47" t="str">
        <f>IF(Tablas!$L7="","",Tablas!$L7)</f>
        <v>CORPORATIVO</v>
      </c>
      <c r="C65" s="47"/>
      <c r="D65" s="40">
        <f>IFERROR(COUNTIFS(Tabla7[Año],$C$59,Tabla7[Mes],D$61,Tabla7[Se cumplió Plazo de entrega?],"SI",Tabla7[Tipo de cliente],$B65)/COUNTIFS(Tabla7[Año],$C$59,Tabla7[Mes],D$61,Tabla7[Se cumplió Plazo de entrega?],"*",Tabla7[Tipo de cliente],$B65),"")</f>
        <v>0</v>
      </c>
      <c r="E65" s="40">
        <f>IFERROR(COUNTIFS(Tabla7[Año],$C$59,Tabla7[Mes],E$61,Tabla7[Se cumplió Plazo de entrega?],"SI",Tabla7[Tipo de cliente],$B65)/COUNTIFS(Tabla7[Año],$C$59,Tabla7[Mes],E$61,Tabla7[Se cumplió Plazo de entrega?],"*",Tabla7[Tipo de cliente],$B65),"")</f>
        <v>0</v>
      </c>
      <c r="F65" s="40">
        <f>IFERROR(COUNTIFS(Tabla7[Año],$C$59,Tabla7[Mes],F$61,Tabla7[Se cumplió Plazo de entrega?],"SI",Tabla7[Tipo de cliente],$B65)/COUNTIFS(Tabla7[Año],$C$59,Tabla7[Mes],F$61,Tabla7[Se cumplió Plazo de entrega?],"*",Tabla7[Tipo de cliente],$B65),"")</f>
        <v>0.2</v>
      </c>
      <c r="G65" s="40">
        <f>IFERROR(COUNTIFS(Tabla7[Año],$C$59,Tabla7[Mes],G$61,Tabla7[Se cumplió Plazo de entrega?],"SI",Tabla7[Tipo de cliente],$B65)/COUNTIFS(Tabla7[Año],$C$59,Tabla7[Mes],G$61,Tabla7[Se cumplió Plazo de entrega?],"*",Tabla7[Tipo de cliente],$B65),"")</f>
        <v>0.6</v>
      </c>
      <c r="H65" s="40">
        <f>IFERROR(COUNTIFS(Tabla7[Año],$C$59,Tabla7[Mes],H$61,Tabla7[Se cumplió Plazo de entrega?],"SI",Tabla7[Tipo de cliente],$B65)/COUNTIFS(Tabla7[Año],$C$59,Tabla7[Mes],H$61,Tabla7[Se cumplió Plazo de entrega?],"*",Tabla7[Tipo de cliente],$B65),"")</f>
        <v>0.4</v>
      </c>
      <c r="I65" s="40">
        <f>IFERROR(COUNTIFS(Tabla7[Año],$C$59,Tabla7[Mes],I$61,Tabla7[Se cumplió Plazo de entrega?],"SI",Tabla7[Tipo de cliente],$B65)/COUNTIFS(Tabla7[Año],$C$59,Tabla7[Mes],I$61,Tabla7[Se cumplió Plazo de entrega?],"*",Tabla7[Tipo de cliente],$B65),"")</f>
        <v>0</v>
      </c>
      <c r="J65" s="40">
        <f>IFERROR(COUNTIFS(Tabla7[Año],$C$59,Tabla7[Mes],J$61,Tabla7[Se cumplió Plazo de entrega?],"SI",Tabla7[Tipo de cliente],$B65)/COUNTIFS(Tabla7[Año],$C$59,Tabla7[Mes],J$61,Tabla7[Se cumplió Plazo de entrega?],"*",Tabla7[Tipo de cliente],$B65),"")</f>
        <v>0.4</v>
      </c>
      <c r="K65" s="40" t="str">
        <f>IFERROR(COUNTIFS(Tabla7[Año],$C$59,Tabla7[Mes],K$61,Tabla7[Se cumplió Plazo de entrega?],"SI",Tabla7[Tipo de cliente],$B65)/COUNTIFS(Tabla7[Año],$C$59,Tabla7[Mes],K$61,Tabla7[Se cumplió Plazo de entrega?],"*",Tabla7[Tipo de cliente],$B65),"")</f>
        <v/>
      </c>
      <c r="L65" s="40" t="str">
        <f>IFERROR(COUNTIFS(Tabla7[Año],$C$59,Tabla7[Mes],L$61,Tabla7[Se cumplió Plazo de entrega?],"SI",Tabla7[Tipo de cliente],$B65)/COUNTIFS(Tabla7[Año],$C$59,Tabla7[Mes],L$61,Tabla7[Se cumplió Plazo de entrega?],"*",Tabla7[Tipo de cliente],$B65),"")</f>
        <v/>
      </c>
      <c r="M65" s="40" t="str">
        <f>IFERROR(COUNTIFS(Tabla7[Año],$C$59,Tabla7[Mes],M$61,Tabla7[Se cumplió Plazo de entrega?],"SI",Tabla7[Tipo de cliente],$B65)/COUNTIFS(Tabla7[Año],$C$59,Tabla7[Mes],M$61,Tabla7[Se cumplió Plazo de entrega?],"*",Tabla7[Tipo de cliente],$B65),"")</f>
        <v/>
      </c>
      <c r="N65" s="40" t="str">
        <f>IFERROR(COUNTIFS(Tabla7[Año],$C$59,Tabla7[Mes],N$61,Tabla7[Se cumplió Plazo de entrega?],"SI",Tabla7[Tipo de cliente],$B65)/COUNTIFS(Tabla7[Año],$C$59,Tabla7[Mes],N$61,Tabla7[Se cumplió Plazo de entrega?],"*",Tabla7[Tipo de cliente],$B65),"")</f>
        <v/>
      </c>
      <c r="O65" s="40" t="str">
        <f>IFERROR(COUNTIFS(Tabla7[Año],$C$59,Tabla7[Mes],O$61,Tabla7[Se cumplió Plazo de entrega?],"SI",Tabla7[Tipo de cliente],$B65)/COUNTIFS(Tabla7[Año],$C$59,Tabla7[Mes],O$61,Tabla7[Se cumplió Plazo de entrega?],"*",Tabla7[Tipo de cliente],$B65),"")</f>
        <v/>
      </c>
      <c r="P65" s="43">
        <f>IFERROR(COUNTIFS(Tabla7[Año],$C$33,Tabla7[Mes],"*",Tabla7[Se cumplió Plazo de entrega?],"SI",Tabla7[Tipo de cliente],$B65)/COUNTIFS(Tabla7[Año],$C$33,Tabla7[Mes],"*",Tabla7[Se cumplió Plazo de entrega?],"*",Tabla7[Tipo de cliente],$B65),"")</f>
        <v>0.26666666666666666</v>
      </c>
    </row>
    <row r="66" spans="1:16" x14ac:dyDescent="0.25">
      <c r="A66" s="39">
        <v>5</v>
      </c>
      <c r="B66" s="47" t="str">
        <f>IF(Tablas!$L8="","",Tablas!$L8)</f>
        <v>PROYECTOS</v>
      </c>
      <c r="C66" s="47"/>
      <c r="D66" s="40">
        <f>IFERROR(COUNTIFS(Tabla7[Año],$C$59,Tabla7[Mes],D$61,Tabla7[Se cumplió Plazo de entrega?],"SI",Tabla7[Tipo de cliente],$B66)/COUNTIFS(Tabla7[Año],$C$59,Tabla7[Mes],D$61,Tabla7[Se cumplió Plazo de entrega?],"*",Tabla7[Tipo de cliente],$B66),"")</f>
        <v>1</v>
      </c>
      <c r="E66" s="40">
        <f>IFERROR(COUNTIFS(Tabla7[Año],$C$59,Tabla7[Mes],E$61,Tabla7[Se cumplió Plazo de entrega?],"SI",Tabla7[Tipo de cliente],$B66)/COUNTIFS(Tabla7[Año],$C$59,Tabla7[Mes],E$61,Tabla7[Se cumplió Plazo de entrega?],"*",Tabla7[Tipo de cliente],$B66),"")</f>
        <v>0.625</v>
      </c>
      <c r="F66" s="40">
        <f>IFERROR(COUNTIFS(Tabla7[Año],$C$59,Tabla7[Mes],F$61,Tabla7[Se cumplió Plazo de entrega?],"SI",Tabla7[Tipo de cliente],$B66)/COUNTIFS(Tabla7[Año],$C$59,Tabla7[Mes],F$61,Tabla7[Se cumplió Plazo de entrega?],"*",Tabla7[Tipo de cliente],$B66),"")</f>
        <v>0.5</v>
      </c>
      <c r="G66" s="40">
        <f>IFERROR(COUNTIFS(Tabla7[Año],$C$59,Tabla7[Mes],G$61,Tabla7[Se cumplió Plazo de entrega?],"SI",Tabla7[Tipo de cliente],$B66)/COUNTIFS(Tabla7[Año],$C$59,Tabla7[Mes],G$61,Tabla7[Se cumplió Plazo de entrega?],"*",Tabla7[Tipo de cliente],$B66),"")</f>
        <v>0.2</v>
      </c>
      <c r="H66" s="40">
        <f>IFERROR(COUNTIFS(Tabla7[Año],$C$59,Tabla7[Mes],H$61,Tabla7[Se cumplió Plazo de entrega?],"SI",Tabla7[Tipo de cliente],$B66)/COUNTIFS(Tabla7[Año],$C$59,Tabla7[Mes],H$61,Tabla7[Se cumplió Plazo de entrega?],"*",Tabla7[Tipo de cliente],$B66),"")</f>
        <v>0</v>
      </c>
      <c r="I66" s="40">
        <f>IFERROR(COUNTIFS(Tabla7[Año],$C$59,Tabla7[Mes],I$61,Tabla7[Se cumplió Plazo de entrega?],"SI",Tabla7[Tipo de cliente],$B66)/COUNTIFS(Tabla7[Año],$C$59,Tabla7[Mes],I$61,Tabla7[Se cumplió Plazo de entrega?],"*",Tabla7[Tipo de cliente],$B66),"")</f>
        <v>0</v>
      </c>
      <c r="J66" s="40">
        <f>IFERROR(COUNTIFS(Tabla7[Año],$C$59,Tabla7[Mes],J$61,Tabla7[Se cumplió Plazo de entrega?],"SI",Tabla7[Tipo de cliente],$B66)/COUNTIFS(Tabla7[Año],$C$59,Tabla7[Mes],J$61,Tabla7[Se cumplió Plazo de entrega?],"*",Tabla7[Tipo de cliente],$B66),"")</f>
        <v>0</v>
      </c>
      <c r="K66" s="40" t="str">
        <f>IFERROR(COUNTIFS(Tabla7[Año],$C$59,Tabla7[Mes],K$61,Tabla7[Se cumplió Plazo de entrega?],"SI",Tabla7[Tipo de cliente],$B66)/COUNTIFS(Tabla7[Año],$C$59,Tabla7[Mes],K$61,Tabla7[Se cumplió Plazo de entrega?],"*",Tabla7[Tipo de cliente],$B66),"")</f>
        <v/>
      </c>
      <c r="L66" s="40" t="str">
        <f>IFERROR(COUNTIFS(Tabla7[Año],$C$59,Tabla7[Mes],L$61,Tabla7[Se cumplió Plazo de entrega?],"SI",Tabla7[Tipo de cliente],$B66)/COUNTIFS(Tabla7[Año],$C$59,Tabla7[Mes],L$61,Tabla7[Se cumplió Plazo de entrega?],"*",Tabla7[Tipo de cliente],$B66),"")</f>
        <v/>
      </c>
      <c r="M66" s="40" t="str">
        <f>IFERROR(COUNTIFS(Tabla7[Año],$C$59,Tabla7[Mes],M$61,Tabla7[Se cumplió Plazo de entrega?],"SI",Tabla7[Tipo de cliente],$B66)/COUNTIFS(Tabla7[Año],$C$59,Tabla7[Mes],M$61,Tabla7[Se cumplió Plazo de entrega?],"*",Tabla7[Tipo de cliente],$B66),"")</f>
        <v/>
      </c>
      <c r="N66" s="40" t="str">
        <f>IFERROR(COUNTIFS(Tabla7[Año],$C$59,Tabla7[Mes],N$61,Tabla7[Se cumplió Plazo de entrega?],"SI",Tabla7[Tipo de cliente],$B66)/COUNTIFS(Tabla7[Año],$C$59,Tabla7[Mes],N$61,Tabla7[Se cumplió Plazo de entrega?],"*",Tabla7[Tipo de cliente],$B66),"")</f>
        <v/>
      </c>
      <c r="O66" s="40" t="str">
        <f>IFERROR(COUNTIFS(Tabla7[Año],$C$59,Tabla7[Mes],O$61,Tabla7[Se cumplió Plazo de entrega?],"SI",Tabla7[Tipo de cliente],$B66)/COUNTIFS(Tabla7[Año],$C$59,Tabla7[Mes],O$61,Tabla7[Se cumplió Plazo de entrega?],"*",Tabla7[Tipo de cliente],$B66),"")</f>
        <v/>
      </c>
      <c r="P66" s="43">
        <f>IFERROR(COUNTIFS(Tabla7[Año],$C$33,Tabla7[Mes],"*",Tabla7[Se cumplió Plazo de entrega?],"SI",Tabla7[Tipo de cliente],$B66)/COUNTIFS(Tabla7[Año],$C$33,Tabla7[Mes],"*",Tabla7[Se cumplió Plazo de entrega?],"*",Tabla7[Tipo de cliente],$B66),"")</f>
        <v>0.37931034482758619</v>
      </c>
    </row>
    <row r="67" spans="1:16" x14ac:dyDescent="0.25">
      <c r="A67" s="39">
        <v>6</v>
      </c>
      <c r="B67" s="47" t="str">
        <f>IF(Tablas!$L9="","",Tablas!$L9)</f>
        <v>INSTITUCIONAL</v>
      </c>
      <c r="C67" s="47"/>
      <c r="D67" s="40">
        <f>IFERROR(COUNTIFS(Tabla7[Año],$C$59,Tabla7[Mes],D$61,Tabla7[Se cumplió Plazo de entrega?],"SI",Tabla7[Tipo de cliente],$B67)/COUNTIFS(Tabla7[Año],$C$59,Tabla7[Mes],D$61,Tabla7[Se cumplió Plazo de entrega?],"*",Tabla7[Tipo de cliente],$B67),"")</f>
        <v>0.6</v>
      </c>
      <c r="E67" s="40">
        <f>IFERROR(COUNTIFS(Tabla7[Año],$C$59,Tabla7[Mes],E$61,Tabla7[Se cumplió Plazo de entrega?],"SI",Tabla7[Tipo de cliente],$B67)/COUNTIFS(Tabla7[Año],$C$59,Tabla7[Mes],E$61,Tabla7[Se cumplió Plazo de entrega?],"*",Tabla7[Tipo de cliente],$B67),"")</f>
        <v>0.25</v>
      </c>
      <c r="F67" s="40">
        <f>IFERROR(COUNTIFS(Tabla7[Año],$C$59,Tabla7[Mes],F$61,Tabla7[Se cumplió Plazo de entrega?],"SI",Tabla7[Tipo de cliente],$B67)/COUNTIFS(Tabla7[Año],$C$59,Tabla7[Mes],F$61,Tabla7[Se cumplió Plazo de entrega?],"*",Tabla7[Tipo de cliente],$B67),"")</f>
        <v>0.33333333333333331</v>
      </c>
      <c r="G67" s="40">
        <f>IFERROR(COUNTIFS(Tabla7[Año],$C$59,Tabla7[Mes],G$61,Tabla7[Se cumplió Plazo de entrega?],"SI",Tabla7[Tipo de cliente],$B67)/COUNTIFS(Tabla7[Año],$C$59,Tabla7[Mes],G$61,Tabla7[Se cumplió Plazo de entrega?],"*",Tabla7[Tipo de cliente],$B67),"")</f>
        <v>0.4</v>
      </c>
      <c r="H67" s="40">
        <f>IFERROR(COUNTIFS(Tabla7[Año],$C$59,Tabla7[Mes],H$61,Tabla7[Se cumplió Plazo de entrega?],"SI",Tabla7[Tipo de cliente],$B67)/COUNTIFS(Tabla7[Año],$C$59,Tabla7[Mes],H$61,Tabla7[Se cumplió Plazo de entrega?],"*",Tabla7[Tipo de cliente],$B67),"")</f>
        <v>0</v>
      </c>
      <c r="I67" s="40" t="str">
        <f>IFERROR(COUNTIFS(Tabla7[Año],$C$59,Tabla7[Mes],I$61,Tabla7[Se cumplió Plazo de entrega?],"SI",Tabla7[Tipo de cliente],$B67)/COUNTIFS(Tabla7[Año],$C$59,Tabla7[Mes],I$61,Tabla7[Se cumplió Plazo de entrega?],"*",Tabla7[Tipo de cliente],$B67),"")</f>
        <v/>
      </c>
      <c r="J67" s="40">
        <f>IFERROR(COUNTIFS(Tabla7[Año],$C$59,Tabla7[Mes],J$61,Tabla7[Se cumplió Plazo de entrega?],"SI",Tabla7[Tipo de cliente],$B67)/COUNTIFS(Tabla7[Año],$C$59,Tabla7[Mes],J$61,Tabla7[Se cumplió Plazo de entrega?],"*",Tabla7[Tipo de cliente],$B67),"")</f>
        <v>0.5</v>
      </c>
      <c r="K67" s="40" t="str">
        <f>IFERROR(COUNTIFS(Tabla7[Año],$C$59,Tabla7[Mes],K$61,Tabla7[Se cumplió Plazo de entrega?],"SI",Tabla7[Tipo de cliente],$B67)/COUNTIFS(Tabla7[Año],$C$59,Tabla7[Mes],K$61,Tabla7[Se cumplió Plazo de entrega?],"*",Tabla7[Tipo de cliente],$B67),"")</f>
        <v/>
      </c>
      <c r="L67" s="40" t="str">
        <f>IFERROR(COUNTIFS(Tabla7[Año],$C$59,Tabla7[Mes],L$61,Tabla7[Se cumplió Plazo de entrega?],"SI",Tabla7[Tipo de cliente],$B67)/COUNTIFS(Tabla7[Año],$C$59,Tabla7[Mes],L$61,Tabla7[Se cumplió Plazo de entrega?],"*",Tabla7[Tipo de cliente],$B67),"")</f>
        <v/>
      </c>
      <c r="M67" s="40" t="str">
        <f>IFERROR(COUNTIFS(Tabla7[Año],$C$59,Tabla7[Mes],M$61,Tabla7[Se cumplió Plazo de entrega?],"SI",Tabla7[Tipo de cliente],$B67)/COUNTIFS(Tabla7[Año],$C$59,Tabla7[Mes],M$61,Tabla7[Se cumplió Plazo de entrega?],"*",Tabla7[Tipo de cliente],$B67),"")</f>
        <v/>
      </c>
      <c r="N67" s="40" t="str">
        <f>IFERROR(COUNTIFS(Tabla7[Año],$C$59,Tabla7[Mes],N$61,Tabla7[Se cumplió Plazo de entrega?],"SI",Tabla7[Tipo de cliente],$B67)/COUNTIFS(Tabla7[Año],$C$59,Tabla7[Mes],N$61,Tabla7[Se cumplió Plazo de entrega?],"*",Tabla7[Tipo de cliente],$B67),"")</f>
        <v/>
      </c>
      <c r="O67" s="40" t="str">
        <f>IFERROR(COUNTIFS(Tabla7[Año],$C$59,Tabla7[Mes],O$61,Tabla7[Se cumplió Plazo de entrega?],"SI",Tabla7[Tipo de cliente],$B67)/COUNTIFS(Tabla7[Año],$C$59,Tabla7[Mes],O$61,Tabla7[Se cumplió Plazo de entrega?],"*",Tabla7[Tipo de cliente],$B67),"")</f>
        <v/>
      </c>
      <c r="P67" s="43">
        <f>IFERROR(COUNTIFS(Tabla7[Año],$C$33,Tabla7[Mes],"*",Tabla7[Se cumplió Plazo de entrega?],"SI",Tabla7[Tipo de cliente],$B67)/COUNTIFS(Tabla7[Año],$C$33,Tabla7[Mes],"*",Tabla7[Se cumplió Plazo de entrega?],"*",Tabla7[Tipo de cliente],$B67),"")</f>
        <v>0.38461538461538464</v>
      </c>
    </row>
    <row r="68" spans="1:16" x14ac:dyDescent="0.25">
      <c r="A68" s="39">
        <v>7</v>
      </c>
      <c r="B68" s="47" t="str">
        <f>IF(Tablas!$L10="","",Tablas!$L10)</f>
        <v>HOMECENTER</v>
      </c>
      <c r="C68" s="47"/>
      <c r="D68" s="40">
        <f>IFERROR(COUNTIFS(Tabla7[Año],$C$59,Tabla7[Mes],D$61,Tabla7[Se cumplió Plazo de entrega?],"SI",Tabla7[Tipo de cliente],$B68)/COUNTIFS(Tabla7[Año],$C$59,Tabla7[Mes],D$61,Tabla7[Se cumplió Plazo de entrega?],"*",Tabla7[Tipo de cliente],$B68),"")</f>
        <v>0.5</v>
      </c>
      <c r="E68" s="40">
        <f>IFERROR(COUNTIFS(Tabla7[Año],$C$59,Tabla7[Mes],E$61,Tabla7[Se cumplió Plazo de entrega?],"SI",Tabla7[Tipo de cliente],$B68)/COUNTIFS(Tabla7[Año],$C$59,Tabla7[Mes],E$61,Tabla7[Se cumplió Plazo de entrega?],"*",Tabla7[Tipo de cliente],$B68),"")</f>
        <v>0.26315789473684209</v>
      </c>
      <c r="F68" s="40">
        <f>IFERROR(COUNTIFS(Tabla7[Año],$C$59,Tabla7[Mes],F$61,Tabla7[Se cumplió Plazo de entrega?],"SI",Tabla7[Tipo de cliente],$B68)/COUNTIFS(Tabla7[Año],$C$59,Tabla7[Mes],F$61,Tabla7[Se cumplió Plazo de entrega?],"*",Tabla7[Tipo de cliente],$B68),"")</f>
        <v>0.33333333333333331</v>
      </c>
      <c r="G68" s="40">
        <f>IFERROR(COUNTIFS(Tabla7[Año],$C$59,Tabla7[Mes],G$61,Tabla7[Se cumplió Plazo de entrega?],"SI",Tabla7[Tipo de cliente],$B68)/COUNTIFS(Tabla7[Año],$C$59,Tabla7[Mes],G$61,Tabla7[Se cumplió Plazo de entrega?],"*",Tabla7[Tipo de cliente],$B68),"")</f>
        <v>0.37931034482758619</v>
      </c>
      <c r="H68" s="40">
        <f>IFERROR(COUNTIFS(Tabla7[Año],$C$59,Tabla7[Mes],H$61,Tabla7[Se cumplió Plazo de entrega?],"SI",Tabla7[Tipo de cliente],$B68)/COUNTIFS(Tabla7[Año],$C$59,Tabla7[Mes],H$61,Tabla7[Se cumplió Plazo de entrega?],"*",Tabla7[Tipo de cliente],$B68),"")</f>
        <v>0.48</v>
      </c>
      <c r="I68" s="40">
        <f>IFERROR(COUNTIFS(Tabla7[Año],$C$59,Tabla7[Mes],I$61,Tabla7[Se cumplió Plazo de entrega?],"SI",Tabla7[Tipo de cliente],$B68)/COUNTIFS(Tabla7[Año],$C$59,Tabla7[Mes],I$61,Tabla7[Se cumplió Plazo de entrega?],"*",Tabla7[Tipo de cliente],$B68),"")</f>
        <v>0.75</v>
      </c>
      <c r="J68" s="40">
        <f>IFERROR(COUNTIFS(Tabla7[Año],$C$59,Tabla7[Mes],J$61,Tabla7[Se cumplió Plazo de entrega?],"SI",Tabla7[Tipo de cliente],$B68)/COUNTIFS(Tabla7[Año],$C$59,Tabla7[Mes],J$61,Tabla7[Se cumplió Plazo de entrega?],"*",Tabla7[Tipo de cliente],$B68),"")</f>
        <v>0</v>
      </c>
      <c r="K68" s="40" t="str">
        <f>IFERROR(COUNTIFS(Tabla7[Año],$C$59,Tabla7[Mes],K$61,Tabla7[Se cumplió Plazo de entrega?],"SI",Tabla7[Tipo de cliente],$B68)/COUNTIFS(Tabla7[Año],$C$59,Tabla7[Mes],K$61,Tabla7[Se cumplió Plazo de entrega?],"*",Tabla7[Tipo de cliente],$B68),"")</f>
        <v/>
      </c>
      <c r="L68" s="40" t="str">
        <f>IFERROR(COUNTIFS(Tabla7[Año],$C$59,Tabla7[Mes],L$61,Tabla7[Se cumplió Plazo de entrega?],"SI",Tabla7[Tipo de cliente],$B68)/COUNTIFS(Tabla7[Año],$C$59,Tabla7[Mes],L$61,Tabla7[Se cumplió Plazo de entrega?],"*",Tabla7[Tipo de cliente],$B68),"")</f>
        <v/>
      </c>
      <c r="M68" s="40" t="str">
        <f>IFERROR(COUNTIFS(Tabla7[Año],$C$59,Tabla7[Mes],M$61,Tabla7[Se cumplió Plazo de entrega?],"SI",Tabla7[Tipo de cliente],$B68)/COUNTIFS(Tabla7[Año],$C$59,Tabla7[Mes],M$61,Tabla7[Se cumplió Plazo de entrega?],"*",Tabla7[Tipo de cliente],$B68),"")</f>
        <v/>
      </c>
      <c r="N68" s="40" t="str">
        <f>IFERROR(COUNTIFS(Tabla7[Año],$C$59,Tabla7[Mes],N$61,Tabla7[Se cumplió Plazo de entrega?],"SI",Tabla7[Tipo de cliente],$B68)/COUNTIFS(Tabla7[Año],$C$59,Tabla7[Mes],N$61,Tabla7[Se cumplió Plazo de entrega?],"*",Tabla7[Tipo de cliente],$B68),"")</f>
        <v/>
      </c>
      <c r="O68" s="40" t="str">
        <f>IFERROR(COUNTIFS(Tabla7[Año],$C$59,Tabla7[Mes],O$61,Tabla7[Se cumplió Plazo de entrega?],"SI",Tabla7[Tipo de cliente],$B68)/COUNTIFS(Tabla7[Año],$C$59,Tabla7[Mes],O$61,Tabla7[Se cumplió Plazo de entrega?],"*",Tabla7[Tipo de cliente],$B68),"")</f>
        <v/>
      </c>
      <c r="P68" s="43">
        <f>IFERROR(COUNTIFS(Tabla7[Año],$C$33,Tabla7[Mes],"*",Tabla7[Se cumplió Plazo de entrega?],"SI",Tabla7[Tipo de cliente],$B68)/COUNTIFS(Tabla7[Año],$C$33,Tabla7[Mes],"*",Tabla7[Se cumplió Plazo de entrega?],"*",Tabla7[Tipo de cliente],$B68),"")</f>
        <v>0.40476190476190477</v>
      </c>
    </row>
    <row r="69" spans="1:16" x14ac:dyDescent="0.25">
      <c r="A69" s="39">
        <v>8</v>
      </c>
      <c r="B69" s="47" t="str">
        <f>IF(Tablas!$L11="","",Tablas!$L11)</f>
        <v/>
      </c>
      <c r="C69" s="47"/>
      <c r="D69" s="40" t="str">
        <f>IFERROR(COUNTIFS(Tabla7[Año],$C$59,Tabla7[Mes],D$61,Tabla7[Se cumplió Plazo de entrega?],"SI",Tabla7[Tipo de cliente],$B69)/COUNTIFS(Tabla7[Año],$C$59,Tabla7[Mes],D$61,Tabla7[Se cumplió Plazo de entrega?],"*",Tabla7[Tipo de cliente],$B69),"")</f>
        <v/>
      </c>
      <c r="E69" s="40" t="str">
        <f>IFERROR(COUNTIFS(Tabla7[Año],$C$59,Tabla7[Mes],E$61,Tabla7[Se cumplió Plazo de entrega?],"SI",Tabla7[Tipo de cliente],$B69)/COUNTIFS(Tabla7[Año],$C$59,Tabla7[Mes],E$61,Tabla7[Se cumplió Plazo de entrega?],"*",Tabla7[Tipo de cliente],$B69),"")</f>
        <v/>
      </c>
      <c r="F69" s="40" t="str">
        <f>IFERROR(COUNTIFS(Tabla7[Año],$C$59,Tabla7[Mes],F$61,Tabla7[Se cumplió Plazo de entrega?],"SI",Tabla7[Tipo de cliente],$B69)/COUNTIFS(Tabla7[Año],$C$59,Tabla7[Mes],F$61,Tabla7[Se cumplió Plazo de entrega?],"*",Tabla7[Tipo de cliente],$B69),"")</f>
        <v/>
      </c>
      <c r="G69" s="40" t="str">
        <f>IFERROR(COUNTIFS(Tabla7[Año],$C$59,Tabla7[Mes],G$61,Tabla7[Se cumplió Plazo de entrega?],"SI",Tabla7[Tipo de cliente],$B69)/COUNTIFS(Tabla7[Año],$C$59,Tabla7[Mes],G$61,Tabla7[Se cumplió Plazo de entrega?],"*",Tabla7[Tipo de cliente],$B69),"")</f>
        <v/>
      </c>
      <c r="H69" s="40" t="str">
        <f>IFERROR(COUNTIFS(Tabla7[Año],$C$59,Tabla7[Mes],H$61,Tabla7[Se cumplió Plazo de entrega?],"SI",Tabla7[Tipo de cliente],$B69)/COUNTIFS(Tabla7[Año],$C$59,Tabla7[Mes],H$61,Tabla7[Se cumplió Plazo de entrega?],"*",Tabla7[Tipo de cliente],$B69),"")</f>
        <v/>
      </c>
      <c r="I69" s="40" t="str">
        <f>IFERROR(COUNTIFS(Tabla7[Año],$C$59,Tabla7[Mes],I$61,Tabla7[Se cumplió Plazo de entrega?],"SI",Tabla7[Tipo de cliente],$B69)/COUNTIFS(Tabla7[Año],$C$59,Tabla7[Mes],I$61,Tabla7[Se cumplió Plazo de entrega?],"*",Tabla7[Tipo de cliente],$B69),"")</f>
        <v/>
      </c>
      <c r="J69" s="40" t="str">
        <f>IFERROR(COUNTIFS(Tabla7[Año],$C$59,Tabla7[Mes],J$61,Tabla7[Se cumplió Plazo de entrega?],"SI",Tabla7[Tipo de cliente],$B69)/COUNTIFS(Tabla7[Año],$C$59,Tabla7[Mes],J$61,Tabla7[Se cumplió Plazo de entrega?],"*",Tabla7[Tipo de cliente],$B69),"")</f>
        <v/>
      </c>
      <c r="K69" s="40" t="str">
        <f>IFERROR(COUNTIFS(Tabla7[Año],$C$59,Tabla7[Mes],K$61,Tabla7[Se cumplió Plazo de entrega?],"SI",Tabla7[Tipo de cliente],$B69)/COUNTIFS(Tabla7[Año],$C$59,Tabla7[Mes],K$61,Tabla7[Se cumplió Plazo de entrega?],"*",Tabla7[Tipo de cliente],$B69),"")</f>
        <v/>
      </c>
      <c r="L69" s="40" t="str">
        <f>IFERROR(COUNTIFS(Tabla7[Año],$C$59,Tabla7[Mes],L$61,Tabla7[Se cumplió Plazo de entrega?],"SI",Tabla7[Tipo de cliente],$B69)/COUNTIFS(Tabla7[Año],$C$59,Tabla7[Mes],L$61,Tabla7[Se cumplió Plazo de entrega?],"*",Tabla7[Tipo de cliente],$B69),"")</f>
        <v/>
      </c>
      <c r="M69" s="40" t="str">
        <f>IFERROR(COUNTIFS(Tabla7[Año],$C$59,Tabla7[Mes],M$61,Tabla7[Se cumplió Plazo de entrega?],"SI",Tabla7[Tipo de cliente],$B69)/COUNTIFS(Tabla7[Año],$C$59,Tabla7[Mes],M$61,Tabla7[Se cumplió Plazo de entrega?],"*",Tabla7[Tipo de cliente],$B69),"")</f>
        <v/>
      </c>
      <c r="N69" s="40" t="str">
        <f>IFERROR(COUNTIFS(Tabla7[Año],$C$59,Tabla7[Mes],N$61,Tabla7[Se cumplió Plazo de entrega?],"SI",Tabla7[Tipo de cliente],$B69)/COUNTIFS(Tabla7[Año],$C$59,Tabla7[Mes],N$61,Tabla7[Se cumplió Plazo de entrega?],"*",Tabla7[Tipo de cliente],$B69),"")</f>
        <v/>
      </c>
      <c r="O69" s="40" t="str">
        <f>IFERROR(COUNTIFS(Tabla7[Año],$C$59,Tabla7[Mes],O$61,Tabla7[Se cumplió Plazo de entrega?],"SI",Tabla7[Tipo de cliente],$B69)/COUNTIFS(Tabla7[Año],$C$59,Tabla7[Mes],O$61,Tabla7[Se cumplió Plazo de entrega?],"*",Tabla7[Tipo de cliente],$B69),"")</f>
        <v/>
      </c>
      <c r="P69" s="43" t="str">
        <f>IFERROR(COUNTIFS(Tabla7[Año],$C$33,Tabla7[Mes],"*",Tabla7[Se cumplió Plazo de entrega?],"SI",Tabla7[Tipo de cliente],$B69)/COUNTIFS(Tabla7[Año],$C$33,Tabla7[Mes],"*",Tabla7[Se cumplió Plazo de entrega?],"*",Tabla7[Tipo de cliente],$B69),"")</f>
        <v/>
      </c>
    </row>
    <row r="70" spans="1:16" x14ac:dyDescent="0.25">
      <c r="A70" s="39">
        <v>9</v>
      </c>
      <c r="B70" s="47" t="str">
        <f>IF(Tablas!$L12="","",Tablas!$L12)</f>
        <v/>
      </c>
      <c r="C70" s="47"/>
      <c r="D70" s="40" t="str">
        <f>IFERROR(COUNTIFS(Tabla7[Año],$C$59,Tabla7[Mes],D$61,Tabla7[Se cumplió Plazo de entrega?],"SI",Tabla7[Tipo de cliente],$B70)/COUNTIFS(Tabla7[Año],$C$59,Tabla7[Mes],D$61,Tabla7[Se cumplió Plazo de entrega?],"*",Tabla7[Tipo de cliente],$B70),"")</f>
        <v/>
      </c>
      <c r="E70" s="40" t="str">
        <f>IFERROR(COUNTIFS(Tabla7[Año],$C$59,Tabla7[Mes],E$61,Tabla7[Se cumplió Plazo de entrega?],"SI",Tabla7[Tipo de cliente],$B70)/COUNTIFS(Tabla7[Año],$C$59,Tabla7[Mes],E$61,Tabla7[Se cumplió Plazo de entrega?],"*",Tabla7[Tipo de cliente],$B70),"")</f>
        <v/>
      </c>
      <c r="F70" s="40" t="str">
        <f>IFERROR(COUNTIFS(Tabla7[Año],$C$59,Tabla7[Mes],F$61,Tabla7[Se cumplió Plazo de entrega?],"SI",Tabla7[Tipo de cliente],$B70)/COUNTIFS(Tabla7[Año],$C$59,Tabla7[Mes],F$61,Tabla7[Se cumplió Plazo de entrega?],"*",Tabla7[Tipo de cliente],$B70),"")</f>
        <v/>
      </c>
      <c r="G70" s="40" t="str">
        <f>IFERROR(COUNTIFS(Tabla7[Año],$C$59,Tabla7[Mes],G$61,Tabla7[Se cumplió Plazo de entrega?],"SI",Tabla7[Tipo de cliente],$B70)/COUNTIFS(Tabla7[Año],$C$59,Tabla7[Mes],G$61,Tabla7[Se cumplió Plazo de entrega?],"*",Tabla7[Tipo de cliente],$B70),"")</f>
        <v/>
      </c>
      <c r="H70" s="40" t="str">
        <f>IFERROR(COUNTIFS(Tabla7[Año],$C$59,Tabla7[Mes],H$61,Tabla7[Se cumplió Plazo de entrega?],"SI",Tabla7[Tipo de cliente],$B70)/COUNTIFS(Tabla7[Año],$C$59,Tabla7[Mes],H$61,Tabla7[Se cumplió Plazo de entrega?],"*",Tabla7[Tipo de cliente],$B70),"")</f>
        <v/>
      </c>
      <c r="I70" s="40" t="str">
        <f>IFERROR(COUNTIFS(Tabla7[Año],$C$59,Tabla7[Mes],I$61,Tabla7[Se cumplió Plazo de entrega?],"SI",Tabla7[Tipo de cliente],$B70)/COUNTIFS(Tabla7[Año],$C$59,Tabla7[Mes],I$61,Tabla7[Se cumplió Plazo de entrega?],"*",Tabla7[Tipo de cliente],$B70),"")</f>
        <v/>
      </c>
      <c r="J70" s="40" t="str">
        <f>IFERROR(COUNTIFS(Tabla7[Año],$C$59,Tabla7[Mes],J$61,Tabla7[Se cumplió Plazo de entrega?],"SI",Tabla7[Tipo de cliente],$B70)/COUNTIFS(Tabla7[Año],$C$59,Tabla7[Mes],J$61,Tabla7[Se cumplió Plazo de entrega?],"*",Tabla7[Tipo de cliente],$B70),"")</f>
        <v/>
      </c>
      <c r="K70" s="40" t="str">
        <f>IFERROR(COUNTIFS(Tabla7[Año],$C$59,Tabla7[Mes],K$61,Tabla7[Se cumplió Plazo de entrega?],"SI",Tabla7[Tipo de cliente],$B70)/COUNTIFS(Tabla7[Año],$C$59,Tabla7[Mes],K$61,Tabla7[Se cumplió Plazo de entrega?],"*",Tabla7[Tipo de cliente],$B70),"")</f>
        <v/>
      </c>
      <c r="L70" s="40" t="str">
        <f>IFERROR(COUNTIFS(Tabla7[Año],$C$59,Tabla7[Mes],L$61,Tabla7[Se cumplió Plazo de entrega?],"SI",Tabla7[Tipo de cliente],$B70)/COUNTIFS(Tabla7[Año],$C$59,Tabla7[Mes],L$61,Tabla7[Se cumplió Plazo de entrega?],"*",Tabla7[Tipo de cliente],$B70),"")</f>
        <v/>
      </c>
      <c r="M70" s="40" t="str">
        <f>IFERROR(COUNTIFS(Tabla7[Año],$C$59,Tabla7[Mes],M$61,Tabla7[Se cumplió Plazo de entrega?],"SI",Tabla7[Tipo de cliente],$B70)/COUNTIFS(Tabla7[Año],$C$59,Tabla7[Mes],M$61,Tabla7[Se cumplió Plazo de entrega?],"*",Tabla7[Tipo de cliente],$B70),"")</f>
        <v/>
      </c>
      <c r="N70" s="40" t="str">
        <f>IFERROR(COUNTIFS(Tabla7[Año],$C$59,Tabla7[Mes],N$61,Tabla7[Se cumplió Plazo de entrega?],"SI",Tabla7[Tipo de cliente],$B70)/COUNTIFS(Tabla7[Año],$C$59,Tabla7[Mes],N$61,Tabla7[Se cumplió Plazo de entrega?],"*",Tabla7[Tipo de cliente],$B70),"")</f>
        <v/>
      </c>
      <c r="O70" s="40" t="str">
        <f>IFERROR(COUNTIFS(Tabla7[Año],$C$59,Tabla7[Mes],O$61,Tabla7[Se cumplió Plazo de entrega?],"SI",Tabla7[Tipo de cliente],$B70)/COUNTIFS(Tabla7[Año],$C$59,Tabla7[Mes],O$61,Tabla7[Se cumplió Plazo de entrega?],"*",Tabla7[Tipo de cliente],$B70),"")</f>
        <v/>
      </c>
      <c r="P70" s="43" t="str">
        <f>IFERROR(COUNTIFS(Tabla7[Año],$C$33,Tabla7[Mes],"*",Tabla7[Se cumplió Plazo de entrega?],"SI",Tabla7[Tipo de cliente],$B70)/COUNTIFS(Tabla7[Año],$C$33,Tabla7[Mes],"*",Tabla7[Se cumplió Plazo de entrega?],"*",Tabla7[Tipo de cliente],$B70),"")</f>
        <v/>
      </c>
    </row>
    <row r="71" spans="1:16" x14ac:dyDescent="0.25">
      <c r="A71" s="39">
        <v>10</v>
      </c>
      <c r="B71" s="47" t="str">
        <f>IF(Tablas!$L13="","",Tablas!$L13)</f>
        <v/>
      </c>
      <c r="C71" s="47"/>
      <c r="D71" s="40" t="str">
        <f>IFERROR(COUNTIFS(Tabla7[Año],$C$59,Tabla7[Mes],D$61,Tabla7[Se cumplió Plazo de entrega?],"SI",Tabla7[Tipo de cliente],$B71)/COUNTIFS(Tabla7[Año],$C$59,Tabla7[Mes],D$61,Tabla7[Se cumplió Plazo de entrega?],"*",Tabla7[Tipo de cliente],$B71),"")</f>
        <v/>
      </c>
      <c r="E71" s="40" t="str">
        <f>IFERROR(COUNTIFS(Tabla7[Año],$C$59,Tabla7[Mes],E$61,Tabla7[Se cumplió Plazo de entrega?],"SI",Tabla7[Tipo de cliente],$B71)/COUNTIFS(Tabla7[Año],$C$59,Tabla7[Mes],E$61,Tabla7[Se cumplió Plazo de entrega?],"*",Tabla7[Tipo de cliente],$B71),"")</f>
        <v/>
      </c>
      <c r="F71" s="40" t="str">
        <f>IFERROR(COUNTIFS(Tabla7[Año],$C$59,Tabla7[Mes],F$61,Tabla7[Se cumplió Plazo de entrega?],"SI",Tabla7[Tipo de cliente],$B71)/COUNTIFS(Tabla7[Año],$C$59,Tabla7[Mes],F$61,Tabla7[Se cumplió Plazo de entrega?],"*",Tabla7[Tipo de cliente],$B71),"")</f>
        <v/>
      </c>
      <c r="G71" s="40" t="str">
        <f>IFERROR(COUNTIFS(Tabla7[Año],$C$59,Tabla7[Mes],G$61,Tabla7[Se cumplió Plazo de entrega?],"SI",Tabla7[Tipo de cliente],$B71)/COUNTIFS(Tabla7[Año],$C$59,Tabla7[Mes],G$61,Tabla7[Se cumplió Plazo de entrega?],"*",Tabla7[Tipo de cliente],$B71),"")</f>
        <v/>
      </c>
      <c r="H71" s="40" t="str">
        <f>IFERROR(COUNTIFS(Tabla7[Año],$C$59,Tabla7[Mes],H$61,Tabla7[Se cumplió Plazo de entrega?],"SI",Tabla7[Tipo de cliente],$B71)/COUNTIFS(Tabla7[Año],$C$59,Tabla7[Mes],H$61,Tabla7[Se cumplió Plazo de entrega?],"*",Tabla7[Tipo de cliente],$B71),"")</f>
        <v/>
      </c>
      <c r="I71" s="40" t="str">
        <f>IFERROR(COUNTIFS(Tabla7[Año],$C$59,Tabla7[Mes],I$61,Tabla7[Se cumplió Plazo de entrega?],"SI",Tabla7[Tipo de cliente],$B71)/COUNTIFS(Tabla7[Año],$C$59,Tabla7[Mes],I$61,Tabla7[Se cumplió Plazo de entrega?],"*",Tabla7[Tipo de cliente],$B71),"")</f>
        <v/>
      </c>
      <c r="J71" s="40" t="str">
        <f>IFERROR(COUNTIFS(Tabla7[Año],$C$59,Tabla7[Mes],J$61,Tabla7[Se cumplió Plazo de entrega?],"SI",Tabla7[Tipo de cliente],$B71)/COUNTIFS(Tabla7[Año],$C$59,Tabla7[Mes],J$61,Tabla7[Se cumplió Plazo de entrega?],"*",Tabla7[Tipo de cliente],$B71),"")</f>
        <v/>
      </c>
      <c r="K71" s="40" t="str">
        <f>IFERROR(COUNTIFS(Tabla7[Año],$C$59,Tabla7[Mes],K$61,Tabla7[Se cumplió Plazo de entrega?],"SI",Tabla7[Tipo de cliente],$B71)/COUNTIFS(Tabla7[Año],$C$59,Tabla7[Mes],K$61,Tabla7[Se cumplió Plazo de entrega?],"*",Tabla7[Tipo de cliente],$B71),"")</f>
        <v/>
      </c>
      <c r="L71" s="40" t="str">
        <f>IFERROR(COUNTIFS(Tabla7[Año],$C$59,Tabla7[Mes],L$61,Tabla7[Se cumplió Plazo de entrega?],"SI",Tabla7[Tipo de cliente],$B71)/COUNTIFS(Tabla7[Año],$C$59,Tabla7[Mes],L$61,Tabla7[Se cumplió Plazo de entrega?],"*",Tabla7[Tipo de cliente],$B71),"")</f>
        <v/>
      </c>
      <c r="M71" s="40" t="str">
        <f>IFERROR(COUNTIFS(Tabla7[Año],$C$59,Tabla7[Mes],M$61,Tabla7[Se cumplió Plazo de entrega?],"SI",Tabla7[Tipo de cliente],$B71)/COUNTIFS(Tabla7[Año],$C$59,Tabla7[Mes],M$61,Tabla7[Se cumplió Plazo de entrega?],"*",Tabla7[Tipo de cliente],$B71),"")</f>
        <v/>
      </c>
      <c r="N71" s="40" t="str">
        <f>IFERROR(COUNTIFS(Tabla7[Año],$C$59,Tabla7[Mes],N$61,Tabla7[Se cumplió Plazo de entrega?],"SI",Tabla7[Tipo de cliente],$B71)/COUNTIFS(Tabla7[Año],$C$59,Tabla7[Mes],N$61,Tabla7[Se cumplió Plazo de entrega?],"*",Tabla7[Tipo de cliente],$B71),"")</f>
        <v/>
      </c>
      <c r="O71" s="40" t="str">
        <f>IFERROR(COUNTIFS(Tabla7[Año],$C$59,Tabla7[Mes],O$61,Tabla7[Se cumplió Plazo de entrega?],"SI",Tabla7[Tipo de cliente],$B71)/COUNTIFS(Tabla7[Año],$C$59,Tabla7[Mes],O$61,Tabla7[Se cumplió Plazo de entrega?],"*",Tabla7[Tipo de cliente],$B71),"")</f>
        <v/>
      </c>
      <c r="P71" s="43" t="str">
        <f>IFERROR(COUNTIFS(Tabla7[Año],$C$33,Tabla7[Mes],"*",Tabla7[Se cumplió Plazo de entrega?],"SI",Tabla7[Tipo de cliente],$B71)/COUNTIFS(Tabla7[Año],$C$33,Tabla7[Mes],"*",Tabla7[Se cumplió Plazo de entrega?],"*",Tabla7[Tipo de cliente],$B71),"")</f>
        <v/>
      </c>
    </row>
    <row r="72" spans="1:16" x14ac:dyDescent="0.25">
      <c r="A72" s="39">
        <v>11</v>
      </c>
      <c r="B72" s="47" t="str">
        <f>IF(Tablas!$L14="","",Tablas!$L14)</f>
        <v/>
      </c>
      <c r="C72" s="47"/>
      <c r="D72" s="40" t="str">
        <f>IFERROR(COUNTIFS(Tabla7[Año],$C$59,Tabla7[Mes],D$61,Tabla7[Se cumplió Plazo de entrega?],"SI",Tabla7[Tipo de cliente],$B72)/COUNTIFS(Tabla7[Año],$C$59,Tabla7[Mes],D$61,Tabla7[Se cumplió Plazo de entrega?],"*",Tabla7[Tipo de cliente],$B72),"")</f>
        <v/>
      </c>
      <c r="E72" s="40" t="str">
        <f>IFERROR(COUNTIFS(Tabla7[Año],$C$59,Tabla7[Mes],E$61,Tabla7[Se cumplió Plazo de entrega?],"SI",Tabla7[Tipo de cliente],$B72)/COUNTIFS(Tabla7[Año],$C$59,Tabla7[Mes],E$61,Tabla7[Se cumplió Plazo de entrega?],"*",Tabla7[Tipo de cliente],$B72),"")</f>
        <v/>
      </c>
      <c r="F72" s="40" t="str">
        <f>IFERROR(COUNTIFS(Tabla7[Año],$C$59,Tabla7[Mes],F$61,Tabla7[Se cumplió Plazo de entrega?],"SI",Tabla7[Tipo de cliente],$B72)/COUNTIFS(Tabla7[Año],$C$59,Tabla7[Mes],F$61,Tabla7[Se cumplió Plazo de entrega?],"*",Tabla7[Tipo de cliente],$B72),"")</f>
        <v/>
      </c>
      <c r="G72" s="40" t="str">
        <f>IFERROR(COUNTIFS(Tabla7[Año],$C$59,Tabla7[Mes],G$61,Tabla7[Se cumplió Plazo de entrega?],"SI",Tabla7[Tipo de cliente],$B72)/COUNTIFS(Tabla7[Año],$C$59,Tabla7[Mes],G$61,Tabla7[Se cumplió Plazo de entrega?],"*",Tabla7[Tipo de cliente],$B72),"")</f>
        <v/>
      </c>
      <c r="H72" s="40" t="str">
        <f>IFERROR(COUNTIFS(Tabla7[Año],$C$59,Tabla7[Mes],H$61,Tabla7[Se cumplió Plazo de entrega?],"SI",Tabla7[Tipo de cliente],$B72)/COUNTIFS(Tabla7[Año],$C$59,Tabla7[Mes],H$61,Tabla7[Se cumplió Plazo de entrega?],"*",Tabla7[Tipo de cliente],$B72),"")</f>
        <v/>
      </c>
      <c r="I72" s="40" t="str">
        <f>IFERROR(COUNTIFS(Tabla7[Año],$C$59,Tabla7[Mes],I$61,Tabla7[Se cumplió Plazo de entrega?],"SI",Tabla7[Tipo de cliente],$B72)/COUNTIFS(Tabla7[Año],$C$59,Tabla7[Mes],I$61,Tabla7[Se cumplió Plazo de entrega?],"*",Tabla7[Tipo de cliente],$B72),"")</f>
        <v/>
      </c>
      <c r="J72" s="40" t="str">
        <f>IFERROR(COUNTIFS(Tabla7[Año],$C$59,Tabla7[Mes],J$61,Tabla7[Se cumplió Plazo de entrega?],"SI",Tabla7[Tipo de cliente],$B72)/COUNTIFS(Tabla7[Año],$C$59,Tabla7[Mes],J$61,Tabla7[Se cumplió Plazo de entrega?],"*",Tabla7[Tipo de cliente],$B72),"")</f>
        <v/>
      </c>
      <c r="K72" s="40" t="str">
        <f>IFERROR(COUNTIFS(Tabla7[Año],$C$59,Tabla7[Mes],K$61,Tabla7[Se cumplió Plazo de entrega?],"SI",Tabla7[Tipo de cliente],$B72)/COUNTIFS(Tabla7[Año],$C$59,Tabla7[Mes],K$61,Tabla7[Se cumplió Plazo de entrega?],"*",Tabla7[Tipo de cliente],$B72),"")</f>
        <v/>
      </c>
      <c r="L72" s="40" t="str">
        <f>IFERROR(COUNTIFS(Tabla7[Año],$C$59,Tabla7[Mes],L$61,Tabla7[Se cumplió Plazo de entrega?],"SI",Tabla7[Tipo de cliente],$B72)/COUNTIFS(Tabla7[Año],$C$59,Tabla7[Mes],L$61,Tabla7[Se cumplió Plazo de entrega?],"*",Tabla7[Tipo de cliente],$B72),"")</f>
        <v/>
      </c>
      <c r="M72" s="40" t="str">
        <f>IFERROR(COUNTIFS(Tabla7[Año],$C$59,Tabla7[Mes],M$61,Tabla7[Se cumplió Plazo de entrega?],"SI",Tabla7[Tipo de cliente],$B72)/COUNTIFS(Tabla7[Año],$C$59,Tabla7[Mes],M$61,Tabla7[Se cumplió Plazo de entrega?],"*",Tabla7[Tipo de cliente],$B72),"")</f>
        <v/>
      </c>
      <c r="N72" s="40" t="str">
        <f>IFERROR(COUNTIFS(Tabla7[Año],$C$59,Tabla7[Mes],N$61,Tabla7[Se cumplió Plazo de entrega?],"SI",Tabla7[Tipo de cliente],$B72)/COUNTIFS(Tabla7[Año],$C$59,Tabla7[Mes],N$61,Tabla7[Se cumplió Plazo de entrega?],"*",Tabla7[Tipo de cliente],$B72),"")</f>
        <v/>
      </c>
      <c r="O72" s="40" t="str">
        <f>IFERROR(COUNTIFS(Tabla7[Año],$C$59,Tabla7[Mes],O$61,Tabla7[Se cumplió Plazo de entrega?],"SI",Tabla7[Tipo de cliente],$B72)/COUNTIFS(Tabla7[Año],$C$59,Tabla7[Mes],O$61,Tabla7[Se cumplió Plazo de entrega?],"*",Tabla7[Tipo de cliente],$B72),"")</f>
        <v/>
      </c>
      <c r="P72" s="43" t="str">
        <f>IFERROR(COUNTIFS(Tabla7[Año],$C$33,Tabla7[Mes],"*",Tabla7[Se cumplió Plazo de entrega?],"SI",Tabla7[Tipo de cliente],$B72)/COUNTIFS(Tabla7[Año],$C$33,Tabla7[Mes],"*",Tabla7[Se cumplió Plazo de entrega?],"*",Tabla7[Tipo de cliente],$B72),"")</f>
        <v/>
      </c>
    </row>
    <row r="73" spans="1:16" x14ac:dyDescent="0.25">
      <c r="A73" s="39">
        <v>12</v>
      </c>
      <c r="B73" s="47" t="str">
        <f>IF(Tablas!$L15="","",Tablas!$L15)</f>
        <v/>
      </c>
      <c r="C73" s="47"/>
      <c r="D73" s="40" t="str">
        <f>IFERROR(COUNTIFS(Tabla7[Año],$C$59,Tabla7[Mes],D$61,Tabla7[Se cumplió Plazo de entrega?],"SI",Tabla7[Tipo de cliente],$B73)/COUNTIFS(Tabla7[Año],$C$59,Tabla7[Mes],D$61,Tabla7[Se cumplió Plazo de entrega?],"*",Tabla7[Tipo de cliente],$B73),"")</f>
        <v/>
      </c>
      <c r="E73" s="40" t="str">
        <f>IFERROR(COUNTIFS(Tabla7[Año],$C$59,Tabla7[Mes],E$61,Tabla7[Se cumplió Plazo de entrega?],"SI",Tabla7[Tipo de cliente],$B73)/COUNTIFS(Tabla7[Año],$C$59,Tabla7[Mes],E$61,Tabla7[Se cumplió Plazo de entrega?],"*",Tabla7[Tipo de cliente],$B73),"")</f>
        <v/>
      </c>
      <c r="F73" s="40" t="str">
        <f>IFERROR(COUNTIFS(Tabla7[Año],$C$59,Tabla7[Mes],F$61,Tabla7[Se cumplió Plazo de entrega?],"SI",Tabla7[Tipo de cliente],$B73)/COUNTIFS(Tabla7[Año],$C$59,Tabla7[Mes],F$61,Tabla7[Se cumplió Plazo de entrega?],"*",Tabla7[Tipo de cliente],$B73),"")</f>
        <v/>
      </c>
      <c r="G73" s="40" t="str">
        <f>IFERROR(COUNTIFS(Tabla7[Año],$C$59,Tabla7[Mes],G$61,Tabla7[Se cumplió Plazo de entrega?],"SI",Tabla7[Tipo de cliente],$B73)/COUNTIFS(Tabla7[Año],$C$59,Tabla7[Mes],G$61,Tabla7[Se cumplió Plazo de entrega?],"*",Tabla7[Tipo de cliente],$B73),"")</f>
        <v/>
      </c>
      <c r="H73" s="40" t="str">
        <f>IFERROR(COUNTIFS(Tabla7[Año],$C$59,Tabla7[Mes],H$61,Tabla7[Se cumplió Plazo de entrega?],"SI",Tabla7[Tipo de cliente],$B73)/COUNTIFS(Tabla7[Año],$C$59,Tabla7[Mes],H$61,Tabla7[Se cumplió Plazo de entrega?],"*",Tabla7[Tipo de cliente],$B73),"")</f>
        <v/>
      </c>
      <c r="I73" s="40" t="str">
        <f>IFERROR(COUNTIFS(Tabla7[Año],$C$59,Tabla7[Mes],I$61,Tabla7[Se cumplió Plazo de entrega?],"SI",Tabla7[Tipo de cliente],$B73)/COUNTIFS(Tabla7[Año],$C$59,Tabla7[Mes],I$61,Tabla7[Se cumplió Plazo de entrega?],"*",Tabla7[Tipo de cliente],$B73),"")</f>
        <v/>
      </c>
      <c r="J73" s="40" t="str">
        <f>IFERROR(COUNTIFS(Tabla7[Año],$C$59,Tabla7[Mes],J$61,Tabla7[Se cumplió Plazo de entrega?],"SI",Tabla7[Tipo de cliente],$B73)/COUNTIFS(Tabla7[Año],$C$59,Tabla7[Mes],J$61,Tabla7[Se cumplió Plazo de entrega?],"*",Tabla7[Tipo de cliente],$B73),"")</f>
        <v/>
      </c>
      <c r="K73" s="40" t="str">
        <f>IFERROR(COUNTIFS(Tabla7[Año],$C$59,Tabla7[Mes],K$61,Tabla7[Se cumplió Plazo de entrega?],"SI",Tabla7[Tipo de cliente],$B73)/COUNTIFS(Tabla7[Año],$C$59,Tabla7[Mes],K$61,Tabla7[Se cumplió Plazo de entrega?],"*",Tabla7[Tipo de cliente],$B73),"")</f>
        <v/>
      </c>
      <c r="L73" s="40" t="str">
        <f>IFERROR(COUNTIFS(Tabla7[Año],$C$59,Tabla7[Mes],L$61,Tabla7[Se cumplió Plazo de entrega?],"SI",Tabla7[Tipo de cliente],$B73)/COUNTIFS(Tabla7[Año],$C$59,Tabla7[Mes],L$61,Tabla7[Se cumplió Plazo de entrega?],"*",Tabla7[Tipo de cliente],$B73),"")</f>
        <v/>
      </c>
      <c r="M73" s="40" t="str">
        <f>IFERROR(COUNTIFS(Tabla7[Año],$C$59,Tabla7[Mes],M$61,Tabla7[Se cumplió Plazo de entrega?],"SI",Tabla7[Tipo de cliente],$B73)/COUNTIFS(Tabla7[Año],$C$59,Tabla7[Mes],M$61,Tabla7[Se cumplió Plazo de entrega?],"*",Tabla7[Tipo de cliente],$B73),"")</f>
        <v/>
      </c>
      <c r="N73" s="40" t="str">
        <f>IFERROR(COUNTIFS(Tabla7[Año],$C$59,Tabla7[Mes],N$61,Tabla7[Se cumplió Plazo de entrega?],"SI",Tabla7[Tipo de cliente],$B73)/COUNTIFS(Tabla7[Año],$C$59,Tabla7[Mes],N$61,Tabla7[Se cumplió Plazo de entrega?],"*",Tabla7[Tipo de cliente],$B73),"")</f>
        <v/>
      </c>
      <c r="O73" s="40" t="str">
        <f>IFERROR(COUNTIFS(Tabla7[Año],$C$59,Tabla7[Mes],O$61,Tabla7[Se cumplió Plazo de entrega?],"SI",Tabla7[Tipo de cliente],$B73)/COUNTIFS(Tabla7[Año],$C$59,Tabla7[Mes],O$61,Tabla7[Se cumplió Plazo de entrega?],"*",Tabla7[Tipo de cliente],$B73),"")</f>
        <v/>
      </c>
      <c r="P73" s="43" t="str">
        <f>IFERROR(COUNTIFS(Tabla7[Año],$C$33,Tabla7[Mes],"*",Tabla7[Se cumplió Plazo de entrega?],"SI",Tabla7[Tipo de cliente],$B73)/COUNTIFS(Tabla7[Año],$C$33,Tabla7[Mes],"*",Tabla7[Se cumplió Plazo de entrega?],"*",Tabla7[Tipo de cliente],$B73),"")</f>
        <v/>
      </c>
    </row>
    <row r="74" spans="1:16" x14ac:dyDescent="0.25">
      <c r="A74" s="39">
        <v>13</v>
      </c>
      <c r="B74" s="47" t="str">
        <f>IF(Tablas!$L16="","",Tablas!$L16)</f>
        <v/>
      </c>
      <c r="C74" s="47"/>
      <c r="D74" s="40" t="str">
        <f>IFERROR(COUNTIFS(Tabla7[Año],$C$59,Tabla7[Mes],D$61,Tabla7[Se cumplió Plazo de entrega?],"SI",Tabla7[Tipo de cliente],$B74)/COUNTIFS(Tabla7[Año],$C$59,Tabla7[Mes],D$61,Tabla7[Se cumplió Plazo de entrega?],"*",Tabla7[Tipo de cliente],$B74),"")</f>
        <v/>
      </c>
      <c r="E74" s="40" t="str">
        <f>IFERROR(COUNTIFS(Tabla7[Año],$C$59,Tabla7[Mes],E$61,Tabla7[Se cumplió Plazo de entrega?],"SI",Tabla7[Tipo de cliente],$B74)/COUNTIFS(Tabla7[Año],$C$59,Tabla7[Mes],E$61,Tabla7[Se cumplió Plazo de entrega?],"*",Tabla7[Tipo de cliente],$B74),"")</f>
        <v/>
      </c>
      <c r="F74" s="40" t="str">
        <f>IFERROR(COUNTIFS(Tabla7[Año],$C$59,Tabla7[Mes],F$61,Tabla7[Se cumplió Plazo de entrega?],"SI",Tabla7[Tipo de cliente],$B74)/COUNTIFS(Tabla7[Año],$C$59,Tabla7[Mes],F$61,Tabla7[Se cumplió Plazo de entrega?],"*",Tabla7[Tipo de cliente],$B74),"")</f>
        <v/>
      </c>
      <c r="G74" s="40" t="str">
        <f>IFERROR(COUNTIFS(Tabla7[Año],$C$59,Tabla7[Mes],G$61,Tabla7[Se cumplió Plazo de entrega?],"SI",Tabla7[Tipo de cliente],$B74)/COUNTIFS(Tabla7[Año],$C$59,Tabla7[Mes],G$61,Tabla7[Se cumplió Plazo de entrega?],"*",Tabla7[Tipo de cliente],$B74),"")</f>
        <v/>
      </c>
      <c r="H74" s="40" t="str">
        <f>IFERROR(COUNTIFS(Tabla7[Año],$C$59,Tabla7[Mes],H$61,Tabla7[Se cumplió Plazo de entrega?],"SI",Tabla7[Tipo de cliente],$B74)/COUNTIFS(Tabla7[Año],$C$59,Tabla7[Mes],H$61,Tabla7[Se cumplió Plazo de entrega?],"*",Tabla7[Tipo de cliente],$B74),"")</f>
        <v/>
      </c>
      <c r="I74" s="40" t="str">
        <f>IFERROR(COUNTIFS(Tabla7[Año],$C$59,Tabla7[Mes],I$61,Tabla7[Se cumplió Plazo de entrega?],"SI",Tabla7[Tipo de cliente],$B74)/COUNTIFS(Tabla7[Año],$C$59,Tabla7[Mes],I$61,Tabla7[Se cumplió Plazo de entrega?],"*",Tabla7[Tipo de cliente],$B74),"")</f>
        <v/>
      </c>
      <c r="J74" s="40" t="str">
        <f>IFERROR(COUNTIFS(Tabla7[Año],$C$59,Tabla7[Mes],J$61,Tabla7[Se cumplió Plazo de entrega?],"SI",Tabla7[Tipo de cliente],$B74)/COUNTIFS(Tabla7[Año],$C$59,Tabla7[Mes],J$61,Tabla7[Se cumplió Plazo de entrega?],"*",Tabla7[Tipo de cliente],$B74),"")</f>
        <v/>
      </c>
      <c r="K74" s="40" t="str">
        <f>IFERROR(COUNTIFS(Tabla7[Año],$C$59,Tabla7[Mes],K$61,Tabla7[Se cumplió Plazo de entrega?],"SI",Tabla7[Tipo de cliente],$B74)/COUNTIFS(Tabla7[Año],$C$59,Tabla7[Mes],K$61,Tabla7[Se cumplió Plazo de entrega?],"*",Tabla7[Tipo de cliente],$B74),"")</f>
        <v/>
      </c>
      <c r="L74" s="40" t="str">
        <f>IFERROR(COUNTIFS(Tabla7[Año],$C$59,Tabla7[Mes],L$61,Tabla7[Se cumplió Plazo de entrega?],"SI",Tabla7[Tipo de cliente],$B74)/COUNTIFS(Tabla7[Año],$C$59,Tabla7[Mes],L$61,Tabla7[Se cumplió Plazo de entrega?],"*",Tabla7[Tipo de cliente],$B74),"")</f>
        <v/>
      </c>
      <c r="M74" s="40" t="str">
        <f>IFERROR(COUNTIFS(Tabla7[Año],$C$59,Tabla7[Mes],M$61,Tabla7[Se cumplió Plazo de entrega?],"SI",Tabla7[Tipo de cliente],$B74)/COUNTIFS(Tabla7[Año],$C$59,Tabla7[Mes],M$61,Tabla7[Se cumplió Plazo de entrega?],"*",Tabla7[Tipo de cliente],$B74),"")</f>
        <v/>
      </c>
      <c r="N74" s="40" t="str">
        <f>IFERROR(COUNTIFS(Tabla7[Año],$C$59,Tabla7[Mes],N$61,Tabla7[Se cumplió Plazo de entrega?],"SI",Tabla7[Tipo de cliente],$B74)/COUNTIFS(Tabla7[Año],$C$59,Tabla7[Mes],N$61,Tabla7[Se cumplió Plazo de entrega?],"*",Tabla7[Tipo de cliente],$B74),"")</f>
        <v/>
      </c>
      <c r="O74" s="40" t="str">
        <f>IFERROR(COUNTIFS(Tabla7[Año],$C$59,Tabla7[Mes],O$61,Tabla7[Se cumplió Plazo de entrega?],"SI",Tabla7[Tipo de cliente],$B74)/COUNTIFS(Tabla7[Año],$C$59,Tabla7[Mes],O$61,Tabla7[Se cumplió Plazo de entrega?],"*",Tabla7[Tipo de cliente],$B74),"")</f>
        <v/>
      </c>
      <c r="P74" s="43" t="str">
        <f>IFERROR(COUNTIFS(Tabla7[Año],$C$33,Tabla7[Mes],"*",Tabla7[Se cumplió Plazo de entrega?],"SI",Tabla7[Tipo de cliente],$B74)/COUNTIFS(Tabla7[Año],$C$33,Tabla7[Mes],"*",Tabla7[Se cumplió Plazo de entrega?],"*",Tabla7[Tipo de cliente],$B74),"")</f>
        <v/>
      </c>
    </row>
    <row r="75" spans="1:16" x14ac:dyDescent="0.25">
      <c r="A75" s="39">
        <v>14</v>
      </c>
      <c r="B75" s="47" t="str">
        <f>IF(Tablas!$L17="","",Tablas!$L17)</f>
        <v/>
      </c>
      <c r="C75" s="47"/>
      <c r="D75" s="40" t="str">
        <f>IFERROR(COUNTIFS(Tabla7[Año],$C$59,Tabla7[Mes],D$61,Tabla7[Se cumplió Plazo de entrega?],"SI",Tabla7[Tipo de cliente],$B75)/COUNTIFS(Tabla7[Año],$C$59,Tabla7[Mes],D$61,Tabla7[Se cumplió Plazo de entrega?],"*",Tabla7[Tipo de cliente],$B75),"")</f>
        <v/>
      </c>
      <c r="E75" s="40" t="str">
        <f>IFERROR(COUNTIFS(Tabla7[Año],$C$59,Tabla7[Mes],E$61,Tabla7[Se cumplió Plazo de entrega?],"SI",Tabla7[Tipo de cliente],$B75)/COUNTIFS(Tabla7[Año],$C$59,Tabla7[Mes],E$61,Tabla7[Se cumplió Plazo de entrega?],"*",Tabla7[Tipo de cliente],$B75),"")</f>
        <v/>
      </c>
      <c r="F75" s="40" t="str">
        <f>IFERROR(COUNTIFS(Tabla7[Año],$C$59,Tabla7[Mes],F$61,Tabla7[Se cumplió Plazo de entrega?],"SI",Tabla7[Tipo de cliente],$B75)/COUNTIFS(Tabla7[Año],$C$59,Tabla7[Mes],F$61,Tabla7[Se cumplió Plazo de entrega?],"*",Tabla7[Tipo de cliente],$B75),"")</f>
        <v/>
      </c>
      <c r="G75" s="40" t="str">
        <f>IFERROR(COUNTIFS(Tabla7[Año],$C$59,Tabla7[Mes],G$61,Tabla7[Se cumplió Plazo de entrega?],"SI",Tabla7[Tipo de cliente],$B75)/COUNTIFS(Tabla7[Año],$C$59,Tabla7[Mes],G$61,Tabla7[Se cumplió Plazo de entrega?],"*",Tabla7[Tipo de cliente],$B75),"")</f>
        <v/>
      </c>
      <c r="H75" s="40" t="str">
        <f>IFERROR(COUNTIFS(Tabla7[Año],$C$59,Tabla7[Mes],H$61,Tabla7[Se cumplió Plazo de entrega?],"SI",Tabla7[Tipo de cliente],$B75)/COUNTIFS(Tabla7[Año],$C$59,Tabla7[Mes],H$61,Tabla7[Se cumplió Plazo de entrega?],"*",Tabla7[Tipo de cliente],$B75),"")</f>
        <v/>
      </c>
      <c r="I75" s="40" t="str">
        <f>IFERROR(COUNTIFS(Tabla7[Año],$C$59,Tabla7[Mes],I$61,Tabla7[Se cumplió Plazo de entrega?],"SI",Tabla7[Tipo de cliente],$B75)/COUNTIFS(Tabla7[Año],$C$59,Tabla7[Mes],I$61,Tabla7[Se cumplió Plazo de entrega?],"*",Tabla7[Tipo de cliente],$B75),"")</f>
        <v/>
      </c>
      <c r="J75" s="40" t="str">
        <f>IFERROR(COUNTIFS(Tabla7[Año],$C$59,Tabla7[Mes],J$61,Tabla7[Se cumplió Plazo de entrega?],"SI",Tabla7[Tipo de cliente],$B75)/COUNTIFS(Tabla7[Año],$C$59,Tabla7[Mes],J$61,Tabla7[Se cumplió Plazo de entrega?],"*",Tabla7[Tipo de cliente],$B75),"")</f>
        <v/>
      </c>
      <c r="K75" s="40" t="str">
        <f>IFERROR(COUNTIFS(Tabla7[Año],$C$59,Tabla7[Mes],K$61,Tabla7[Se cumplió Plazo de entrega?],"SI",Tabla7[Tipo de cliente],$B75)/COUNTIFS(Tabla7[Año],$C$59,Tabla7[Mes],K$61,Tabla7[Se cumplió Plazo de entrega?],"*",Tabla7[Tipo de cliente],$B75),"")</f>
        <v/>
      </c>
      <c r="L75" s="40" t="str">
        <f>IFERROR(COUNTIFS(Tabla7[Año],$C$59,Tabla7[Mes],L$61,Tabla7[Se cumplió Plazo de entrega?],"SI",Tabla7[Tipo de cliente],$B75)/COUNTIFS(Tabla7[Año],$C$59,Tabla7[Mes],L$61,Tabla7[Se cumplió Plazo de entrega?],"*",Tabla7[Tipo de cliente],$B75),"")</f>
        <v/>
      </c>
      <c r="M75" s="40" t="str">
        <f>IFERROR(COUNTIFS(Tabla7[Año],$C$59,Tabla7[Mes],M$61,Tabla7[Se cumplió Plazo de entrega?],"SI",Tabla7[Tipo de cliente],$B75)/COUNTIFS(Tabla7[Año],$C$59,Tabla7[Mes],M$61,Tabla7[Se cumplió Plazo de entrega?],"*",Tabla7[Tipo de cliente],$B75),"")</f>
        <v/>
      </c>
      <c r="N75" s="40" t="str">
        <f>IFERROR(COUNTIFS(Tabla7[Año],$C$59,Tabla7[Mes],N$61,Tabla7[Se cumplió Plazo de entrega?],"SI",Tabla7[Tipo de cliente],$B75)/COUNTIFS(Tabla7[Año],$C$59,Tabla7[Mes],N$61,Tabla7[Se cumplió Plazo de entrega?],"*",Tabla7[Tipo de cliente],$B75),"")</f>
        <v/>
      </c>
      <c r="O75" s="40" t="str">
        <f>IFERROR(COUNTIFS(Tabla7[Año],$C$59,Tabla7[Mes],O$61,Tabla7[Se cumplió Plazo de entrega?],"SI",Tabla7[Tipo de cliente],$B75)/COUNTIFS(Tabla7[Año],$C$59,Tabla7[Mes],O$61,Tabla7[Se cumplió Plazo de entrega?],"*",Tabla7[Tipo de cliente],$B75),"")</f>
        <v/>
      </c>
      <c r="P75" s="43" t="str">
        <f>IFERROR(COUNTIFS(Tabla7[Año],$C$33,Tabla7[Mes],"*",Tabla7[Se cumplió Plazo de entrega?],"SI",Tabla7[Tipo de cliente],$B75)/COUNTIFS(Tabla7[Año],$C$33,Tabla7[Mes],"*",Tabla7[Se cumplió Plazo de entrega?],"*",Tabla7[Tipo de cliente],$B75),"")</f>
        <v/>
      </c>
    </row>
    <row r="76" spans="1:16" x14ac:dyDescent="0.25">
      <c r="A76" s="39">
        <v>15</v>
      </c>
      <c r="B76" s="47" t="str">
        <f>IF(Tablas!$L18="","",Tablas!$L18)</f>
        <v/>
      </c>
      <c r="C76" s="47"/>
      <c r="D76" s="40" t="str">
        <f>IFERROR(COUNTIFS(Tabla7[Año],$C$59,Tabla7[Mes],D$61,Tabla7[Se cumplió Plazo de entrega?],"SI",Tabla7[Tipo de cliente],$B76)/COUNTIFS(Tabla7[Año],$C$59,Tabla7[Mes],D$61,Tabla7[Se cumplió Plazo de entrega?],"*",Tabla7[Tipo de cliente],$B76),"")</f>
        <v/>
      </c>
      <c r="E76" s="40" t="str">
        <f>IFERROR(COUNTIFS(Tabla7[Año],$C$59,Tabla7[Mes],E$61,Tabla7[Se cumplió Plazo de entrega?],"SI",Tabla7[Tipo de cliente],$B76)/COUNTIFS(Tabla7[Año],$C$59,Tabla7[Mes],E$61,Tabla7[Se cumplió Plazo de entrega?],"*",Tabla7[Tipo de cliente],$B76),"")</f>
        <v/>
      </c>
      <c r="F76" s="40" t="str">
        <f>IFERROR(COUNTIFS(Tabla7[Año],$C$59,Tabla7[Mes],F$61,Tabla7[Se cumplió Plazo de entrega?],"SI",Tabla7[Tipo de cliente],$B76)/COUNTIFS(Tabla7[Año],$C$59,Tabla7[Mes],F$61,Tabla7[Se cumplió Plazo de entrega?],"*",Tabla7[Tipo de cliente],$B76),"")</f>
        <v/>
      </c>
      <c r="G76" s="40" t="str">
        <f>IFERROR(COUNTIFS(Tabla7[Año],$C$59,Tabla7[Mes],G$61,Tabla7[Se cumplió Plazo de entrega?],"SI",Tabla7[Tipo de cliente],$B76)/COUNTIFS(Tabla7[Año],$C$59,Tabla7[Mes],G$61,Tabla7[Se cumplió Plazo de entrega?],"*",Tabla7[Tipo de cliente],$B76),"")</f>
        <v/>
      </c>
      <c r="H76" s="40" t="str">
        <f>IFERROR(COUNTIFS(Tabla7[Año],$C$59,Tabla7[Mes],H$61,Tabla7[Se cumplió Plazo de entrega?],"SI",Tabla7[Tipo de cliente],$B76)/COUNTIFS(Tabla7[Año],$C$59,Tabla7[Mes],H$61,Tabla7[Se cumplió Plazo de entrega?],"*",Tabla7[Tipo de cliente],$B76),"")</f>
        <v/>
      </c>
      <c r="I76" s="40" t="str">
        <f>IFERROR(COUNTIFS(Tabla7[Año],$C$59,Tabla7[Mes],I$61,Tabla7[Se cumplió Plazo de entrega?],"SI",Tabla7[Tipo de cliente],$B76)/COUNTIFS(Tabla7[Año],$C$59,Tabla7[Mes],I$61,Tabla7[Se cumplió Plazo de entrega?],"*",Tabla7[Tipo de cliente],$B76),"")</f>
        <v/>
      </c>
      <c r="J76" s="40" t="str">
        <f>IFERROR(COUNTIFS(Tabla7[Año],$C$59,Tabla7[Mes],J$61,Tabla7[Se cumplió Plazo de entrega?],"SI",Tabla7[Tipo de cliente],$B76)/COUNTIFS(Tabla7[Año],$C$59,Tabla7[Mes],J$61,Tabla7[Se cumplió Plazo de entrega?],"*",Tabla7[Tipo de cliente],$B76),"")</f>
        <v/>
      </c>
      <c r="K76" s="40" t="str">
        <f>IFERROR(COUNTIFS(Tabla7[Año],$C$59,Tabla7[Mes],K$61,Tabla7[Se cumplió Plazo de entrega?],"SI",Tabla7[Tipo de cliente],$B76)/COUNTIFS(Tabla7[Año],$C$59,Tabla7[Mes],K$61,Tabla7[Se cumplió Plazo de entrega?],"*",Tabla7[Tipo de cliente],$B76),"")</f>
        <v/>
      </c>
      <c r="L76" s="40" t="str">
        <f>IFERROR(COUNTIFS(Tabla7[Año],$C$59,Tabla7[Mes],L$61,Tabla7[Se cumplió Plazo de entrega?],"SI",Tabla7[Tipo de cliente],$B76)/COUNTIFS(Tabla7[Año],$C$59,Tabla7[Mes],L$61,Tabla7[Se cumplió Plazo de entrega?],"*",Tabla7[Tipo de cliente],$B76),"")</f>
        <v/>
      </c>
      <c r="M76" s="40" t="str">
        <f>IFERROR(COUNTIFS(Tabla7[Año],$C$59,Tabla7[Mes],M$61,Tabla7[Se cumplió Plazo de entrega?],"SI",Tabla7[Tipo de cliente],$B76)/COUNTIFS(Tabla7[Año],$C$59,Tabla7[Mes],M$61,Tabla7[Se cumplió Plazo de entrega?],"*",Tabla7[Tipo de cliente],$B76),"")</f>
        <v/>
      </c>
      <c r="N76" s="40" t="str">
        <f>IFERROR(COUNTIFS(Tabla7[Año],$C$59,Tabla7[Mes],N$61,Tabla7[Se cumplió Plazo de entrega?],"SI",Tabla7[Tipo de cliente],$B76)/COUNTIFS(Tabla7[Año],$C$59,Tabla7[Mes],N$61,Tabla7[Se cumplió Plazo de entrega?],"*",Tabla7[Tipo de cliente],$B76),"")</f>
        <v/>
      </c>
      <c r="O76" s="40" t="str">
        <f>IFERROR(COUNTIFS(Tabla7[Año],$C$59,Tabla7[Mes],O$61,Tabla7[Se cumplió Plazo de entrega?],"SI",Tabla7[Tipo de cliente],$B76)/COUNTIFS(Tabla7[Año],$C$59,Tabla7[Mes],O$61,Tabla7[Se cumplió Plazo de entrega?],"*",Tabla7[Tipo de cliente],$B76),"")</f>
        <v/>
      </c>
      <c r="P76" s="43" t="str">
        <f>IFERROR(COUNTIFS(Tabla7[Año],$C$33,Tabla7[Mes],"*",Tabla7[Se cumplió Plazo de entrega?],"SI",Tabla7[Tipo de cliente],$B76)/COUNTIFS(Tabla7[Año],$C$33,Tabla7[Mes],"*",Tabla7[Se cumplió Plazo de entrega?],"*",Tabla7[Tipo de cliente],$B76),"")</f>
        <v/>
      </c>
    </row>
    <row r="77" spans="1:16" x14ac:dyDescent="0.25">
      <c r="A77" s="39">
        <v>16</v>
      </c>
      <c r="B77" s="47" t="str">
        <f>IF(Tablas!$L19="","",Tablas!$L19)</f>
        <v/>
      </c>
      <c r="C77" s="47"/>
      <c r="D77" s="40" t="str">
        <f>IFERROR(COUNTIFS(Tabla7[Año],$C$59,Tabla7[Mes],D$61,Tabla7[Se cumplió Plazo de entrega?],"SI",Tabla7[Tipo de cliente],$B77)/COUNTIFS(Tabla7[Año],$C$59,Tabla7[Mes],D$61,Tabla7[Se cumplió Plazo de entrega?],"*",Tabla7[Tipo de cliente],$B77),"")</f>
        <v/>
      </c>
      <c r="E77" s="40" t="str">
        <f>IFERROR(COUNTIFS(Tabla7[Año],$C$59,Tabla7[Mes],E$61,Tabla7[Se cumplió Plazo de entrega?],"SI",Tabla7[Tipo de cliente],$B77)/COUNTIFS(Tabla7[Año],$C$59,Tabla7[Mes],E$61,Tabla7[Se cumplió Plazo de entrega?],"*",Tabla7[Tipo de cliente],$B77),"")</f>
        <v/>
      </c>
      <c r="F77" s="40" t="str">
        <f>IFERROR(COUNTIFS(Tabla7[Año],$C$59,Tabla7[Mes],F$61,Tabla7[Se cumplió Plazo de entrega?],"SI",Tabla7[Tipo de cliente],$B77)/COUNTIFS(Tabla7[Año],$C$59,Tabla7[Mes],F$61,Tabla7[Se cumplió Plazo de entrega?],"*",Tabla7[Tipo de cliente],$B77),"")</f>
        <v/>
      </c>
      <c r="G77" s="40" t="str">
        <f>IFERROR(COUNTIFS(Tabla7[Año],$C$59,Tabla7[Mes],G$61,Tabla7[Se cumplió Plazo de entrega?],"SI",Tabla7[Tipo de cliente],$B77)/COUNTIFS(Tabla7[Año],$C$59,Tabla7[Mes],G$61,Tabla7[Se cumplió Plazo de entrega?],"*",Tabla7[Tipo de cliente],$B77),"")</f>
        <v/>
      </c>
      <c r="H77" s="40" t="str">
        <f>IFERROR(COUNTIFS(Tabla7[Año],$C$59,Tabla7[Mes],H$61,Tabla7[Se cumplió Plazo de entrega?],"SI",Tabla7[Tipo de cliente],$B77)/COUNTIFS(Tabla7[Año],$C$59,Tabla7[Mes],H$61,Tabla7[Se cumplió Plazo de entrega?],"*",Tabla7[Tipo de cliente],$B77),"")</f>
        <v/>
      </c>
      <c r="I77" s="40" t="str">
        <f>IFERROR(COUNTIFS(Tabla7[Año],$C$59,Tabla7[Mes],I$61,Tabla7[Se cumplió Plazo de entrega?],"SI",Tabla7[Tipo de cliente],$B77)/COUNTIFS(Tabla7[Año],$C$59,Tabla7[Mes],I$61,Tabla7[Se cumplió Plazo de entrega?],"*",Tabla7[Tipo de cliente],$B77),"")</f>
        <v/>
      </c>
      <c r="J77" s="40" t="str">
        <f>IFERROR(COUNTIFS(Tabla7[Año],$C$59,Tabla7[Mes],J$61,Tabla7[Se cumplió Plazo de entrega?],"SI",Tabla7[Tipo de cliente],$B77)/COUNTIFS(Tabla7[Año],$C$59,Tabla7[Mes],J$61,Tabla7[Se cumplió Plazo de entrega?],"*",Tabla7[Tipo de cliente],$B77),"")</f>
        <v/>
      </c>
      <c r="K77" s="40" t="str">
        <f>IFERROR(COUNTIFS(Tabla7[Año],$C$59,Tabla7[Mes],K$61,Tabla7[Se cumplió Plazo de entrega?],"SI",Tabla7[Tipo de cliente],$B77)/COUNTIFS(Tabla7[Año],$C$59,Tabla7[Mes],K$61,Tabla7[Se cumplió Plazo de entrega?],"*",Tabla7[Tipo de cliente],$B77),"")</f>
        <v/>
      </c>
      <c r="L77" s="40" t="str">
        <f>IFERROR(COUNTIFS(Tabla7[Año],$C$59,Tabla7[Mes],L$61,Tabla7[Se cumplió Plazo de entrega?],"SI",Tabla7[Tipo de cliente],$B77)/COUNTIFS(Tabla7[Año],$C$59,Tabla7[Mes],L$61,Tabla7[Se cumplió Plazo de entrega?],"*",Tabla7[Tipo de cliente],$B77),"")</f>
        <v/>
      </c>
      <c r="M77" s="40" t="str">
        <f>IFERROR(COUNTIFS(Tabla7[Año],$C$59,Tabla7[Mes],M$61,Tabla7[Se cumplió Plazo de entrega?],"SI",Tabla7[Tipo de cliente],$B77)/COUNTIFS(Tabla7[Año],$C$59,Tabla7[Mes],M$61,Tabla7[Se cumplió Plazo de entrega?],"*",Tabla7[Tipo de cliente],$B77),"")</f>
        <v/>
      </c>
      <c r="N77" s="40" t="str">
        <f>IFERROR(COUNTIFS(Tabla7[Año],$C$59,Tabla7[Mes],N$61,Tabla7[Se cumplió Plazo de entrega?],"SI",Tabla7[Tipo de cliente],$B77)/COUNTIFS(Tabla7[Año],$C$59,Tabla7[Mes],N$61,Tabla7[Se cumplió Plazo de entrega?],"*",Tabla7[Tipo de cliente],$B77),"")</f>
        <v/>
      </c>
      <c r="O77" s="40" t="str">
        <f>IFERROR(COUNTIFS(Tabla7[Año],$C$59,Tabla7[Mes],O$61,Tabla7[Se cumplió Plazo de entrega?],"SI",Tabla7[Tipo de cliente],$B77)/COUNTIFS(Tabla7[Año],$C$59,Tabla7[Mes],O$61,Tabla7[Se cumplió Plazo de entrega?],"*",Tabla7[Tipo de cliente],$B77),"")</f>
        <v/>
      </c>
      <c r="P77" s="43" t="str">
        <f>IFERROR(COUNTIFS(Tabla7[Año],$C$33,Tabla7[Mes],"*",Tabla7[Se cumplió Plazo de entrega?],"SI",Tabla7[Tipo de cliente],$B77)/COUNTIFS(Tabla7[Año],$C$33,Tabla7[Mes],"*",Tabla7[Se cumplió Plazo de entrega?],"*",Tabla7[Tipo de cliente],$B77),"")</f>
        <v/>
      </c>
    </row>
    <row r="78" spans="1:16" x14ac:dyDescent="0.25">
      <c r="A78" s="39">
        <v>17</v>
      </c>
      <c r="B78" s="47" t="str">
        <f>IF(Tablas!$L20="","",Tablas!$L20)</f>
        <v/>
      </c>
      <c r="C78" s="47"/>
      <c r="D78" s="40" t="str">
        <f>IFERROR(COUNTIFS(Tabla7[Año],$C$59,Tabla7[Mes],D$61,Tabla7[Se cumplió Plazo de entrega?],"SI",Tabla7[Tipo de cliente],$B78)/COUNTIFS(Tabla7[Año],$C$59,Tabla7[Mes],D$61,Tabla7[Se cumplió Plazo de entrega?],"*",Tabla7[Tipo de cliente],$B78),"")</f>
        <v/>
      </c>
      <c r="E78" s="40" t="str">
        <f>IFERROR(COUNTIFS(Tabla7[Año],$C$59,Tabla7[Mes],E$61,Tabla7[Se cumplió Plazo de entrega?],"SI",Tabla7[Tipo de cliente],$B78)/COUNTIFS(Tabla7[Año],$C$59,Tabla7[Mes],E$61,Tabla7[Se cumplió Plazo de entrega?],"*",Tabla7[Tipo de cliente],$B78),"")</f>
        <v/>
      </c>
      <c r="F78" s="40" t="str">
        <f>IFERROR(COUNTIFS(Tabla7[Año],$C$59,Tabla7[Mes],F$61,Tabla7[Se cumplió Plazo de entrega?],"SI",Tabla7[Tipo de cliente],$B78)/COUNTIFS(Tabla7[Año],$C$59,Tabla7[Mes],F$61,Tabla7[Se cumplió Plazo de entrega?],"*",Tabla7[Tipo de cliente],$B78),"")</f>
        <v/>
      </c>
      <c r="G78" s="40" t="str">
        <f>IFERROR(COUNTIFS(Tabla7[Año],$C$59,Tabla7[Mes],G$61,Tabla7[Se cumplió Plazo de entrega?],"SI",Tabla7[Tipo de cliente],$B78)/COUNTIFS(Tabla7[Año],$C$59,Tabla7[Mes],G$61,Tabla7[Se cumplió Plazo de entrega?],"*",Tabla7[Tipo de cliente],$B78),"")</f>
        <v/>
      </c>
      <c r="H78" s="40" t="str">
        <f>IFERROR(COUNTIFS(Tabla7[Año],$C$59,Tabla7[Mes],H$61,Tabla7[Se cumplió Plazo de entrega?],"SI",Tabla7[Tipo de cliente],$B78)/COUNTIFS(Tabla7[Año],$C$59,Tabla7[Mes],H$61,Tabla7[Se cumplió Plazo de entrega?],"*",Tabla7[Tipo de cliente],$B78),"")</f>
        <v/>
      </c>
      <c r="I78" s="40" t="str">
        <f>IFERROR(COUNTIFS(Tabla7[Año],$C$59,Tabla7[Mes],I$61,Tabla7[Se cumplió Plazo de entrega?],"SI",Tabla7[Tipo de cliente],$B78)/COUNTIFS(Tabla7[Año],$C$59,Tabla7[Mes],I$61,Tabla7[Se cumplió Plazo de entrega?],"*",Tabla7[Tipo de cliente],$B78),"")</f>
        <v/>
      </c>
      <c r="J78" s="40" t="str">
        <f>IFERROR(COUNTIFS(Tabla7[Año],$C$59,Tabla7[Mes],J$61,Tabla7[Se cumplió Plazo de entrega?],"SI",Tabla7[Tipo de cliente],$B78)/COUNTIFS(Tabla7[Año],$C$59,Tabla7[Mes],J$61,Tabla7[Se cumplió Plazo de entrega?],"*",Tabla7[Tipo de cliente],$B78),"")</f>
        <v/>
      </c>
      <c r="K78" s="40" t="str">
        <f>IFERROR(COUNTIFS(Tabla7[Año],$C$59,Tabla7[Mes],K$61,Tabla7[Se cumplió Plazo de entrega?],"SI",Tabla7[Tipo de cliente],$B78)/COUNTIFS(Tabla7[Año],$C$59,Tabla7[Mes],K$61,Tabla7[Se cumplió Plazo de entrega?],"*",Tabla7[Tipo de cliente],$B78),"")</f>
        <v/>
      </c>
      <c r="L78" s="40" t="str">
        <f>IFERROR(COUNTIFS(Tabla7[Año],$C$59,Tabla7[Mes],L$61,Tabla7[Se cumplió Plazo de entrega?],"SI",Tabla7[Tipo de cliente],$B78)/COUNTIFS(Tabla7[Año],$C$59,Tabla7[Mes],L$61,Tabla7[Se cumplió Plazo de entrega?],"*",Tabla7[Tipo de cliente],$B78),"")</f>
        <v/>
      </c>
      <c r="M78" s="40" t="str">
        <f>IFERROR(COUNTIFS(Tabla7[Año],$C$59,Tabla7[Mes],M$61,Tabla7[Se cumplió Plazo de entrega?],"SI",Tabla7[Tipo de cliente],$B78)/COUNTIFS(Tabla7[Año],$C$59,Tabla7[Mes],M$61,Tabla7[Se cumplió Plazo de entrega?],"*",Tabla7[Tipo de cliente],$B78),"")</f>
        <v/>
      </c>
      <c r="N78" s="40" t="str">
        <f>IFERROR(COUNTIFS(Tabla7[Año],$C$59,Tabla7[Mes],N$61,Tabla7[Se cumplió Plazo de entrega?],"SI",Tabla7[Tipo de cliente],$B78)/COUNTIFS(Tabla7[Año],$C$59,Tabla7[Mes],N$61,Tabla7[Se cumplió Plazo de entrega?],"*",Tabla7[Tipo de cliente],$B78),"")</f>
        <v/>
      </c>
      <c r="O78" s="40" t="str">
        <f>IFERROR(COUNTIFS(Tabla7[Año],$C$59,Tabla7[Mes],O$61,Tabla7[Se cumplió Plazo de entrega?],"SI",Tabla7[Tipo de cliente],$B78)/COUNTIFS(Tabla7[Año],$C$59,Tabla7[Mes],O$61,Tabla7[Se cumplió Plazo de entrega?],"*",Tabla7[Tipo de cliente],$B78),"")</f>
        <v/>
      </c>
      <c r="P78" s="43" t="str">
        <f>IFERROR(COUNTIFS(Tabla7[Año],$C$33,Tabla7[Mes],"*",Tabla7[Se cumplió Plazo de entrega?],"SI",Tabla7[Tipo de cliente],$B78)/COUNTIFS(Tabla7[Año],$C$33,Tabla7[Mes],"*",Tabla7[Se cumplió Plazo de entrega?],"*",Tabla7[Tipo de cliente],$B78),"")</f>
        <v/>
      </c>
    </row>
    <row r="79" spans="1:16" x14ac:dyDescent="0.25">
      <c r="A79" s="39">
        <v>18</v>
      </c>
      <c r="B79" s="47" t="str">
        <f>IF(Tablas!$L21="","",Tablas!$L21)</f>
        <v/>
      </c>
      <c r="C79" s="47"/>
      <c r="D79" s="40" t="str">
        <f>IFERROR(COUNTIFS(Tabla7[Año],$C$59,Tabla7[Mes],D$61,Tabla7[Se cumplió Plazo de entrega?],"SI",Tabla7[Tipo de cliente],$B79)/COUNTIFS(Tabla7[Año],$C$59,Tabla7[Mes],D$61,Tabla7[Se cumplió Plazo de entrega?],"*",Tabla7[Tipo de cliente],$B79),"")</f>
        <v/>
      </c>
      <c r="E79" s="40" t="str">
        <f>IFERROR(COUNTIFS(Tabla7[Año],$C$59,Tabla7[Mes],E$61,Tabla7[Se cumplió Plazo de entrega?],"SI",Tabla7[Tipo de cliente],$B79)/COUNTIFS(Tabla7[Año],$C$59,Tabla7[Mes],E$61,Tabla7[Se cumplió Plazo de entrega?],"*",Tabla7[Tipo de cliente],$B79),"")</f>
        <v/>
      </c>
      <c r="F79" s="40" t="str">
        <f>IFERROR(COUNTIFS(Tabla7[Año],$C$59,Tabla7[Mes],F$61,Tabla7[Se cumplió Plazo de entrega?],"SI",Tabla7[Tipo de cliente],$B79)/COUNTIFS(Tabla7[Año],$C$59,Tabla7[Mes],F$61,Tabla7[Se cumplió Plazo de entrega?],"*",Tabla7[Tipo de cliente],$B79),"")</f>
        <v/>
      </c>
      <c r="G79" s="40" t="str">
        <f>IFERROR(COUNTIFS(Tabla7[Año],$C$59,Tabla7[Mes],G$61,Tabla7[Se cumplió Plazo de entrega?],"SI",Tabla7[Tipo de cliente],$B79)/COUNTIFS(Tabla7[Año],$C$59,Tabla7[Mes],G$61,Tabla7[Se cumplió Plazo de entrega?],"*",Tabla7[Tipo de cliente],$B79),"")</f>
        <v/>
      </c>
      <c r="H79" s="40" t="str">
        <f>IFERROR(COUNTIFS(Tabla7[Año],$C$59,Tabla7[Mes],H$61,Tabla7[Se cumplió Plazo de entrega?],"SI",Tabla7[Tipo de cliente],$B79)/COUNTIFS(Tabla7[Año],$C$59,Tabla7[Mes],H$61,Tabla7[Se cumplió Plazo de entrega?],"*",Tabla7[Tipo de cliente],$B79),"")</f>
        <v/>
      </c>
      <c r="I79" s="40" t="str">
        <f>IFERROR(COUNTIFS(Tabla7[Año],$C$59,Tabla7[Mes],I$61,Tabla7[Se cumplió Plazo de entrega?],"SI",Tabla7[Tipo de cliente],$B79)/COUNTIFS(Tabla7[Año],$C$59,Tabla7[Mes],I$61,Tabla7[Se cumplió Plazo de entrega?],"*",Tabla7[Tipo de cliente],$B79),"")</f>
        <v/>
      </c>
      <c r="J79" s="40" t="str">
        <f>IFERROR(COUNTIFS(Tabla7[Año],$C$59,Tabla7[Mes],J$61,Tabla7[Se cumplió Plazo de entrega?],"SI",Tabla7[Tipo de cliente],$B79)/COUNTIFS(Tabla7[Año],$C$59,Tabla7[Mes],J$61,Tabla7[Se cumplió Plazo de entrega?],"*",Tabla7[Tipo de cliente],$B79),"")</f>
        <v/>
      </c>
      <c r="K79" s="40" t="str">
        <f>IFERROR(COUNTIFS(Tabla7[Año],$C$59,Tabla7[Mes],K$61,Tabla7[Se cumplió Plazo de entrega?],"SI",Tabla7[Tipo de cliente],$B79)/COUNTIFS(Tabla7[Año],$C$59,Tabla7[Mes],K$61,Tabla7[Se cumplió Plazo de entrega?],"*",Tabla7[Tipo de cliente],$B79),"")</f>
        <v/>
      </c>
      <c r="L79" s="40" t="str">
        <f>IFERROR(COUNTIFS(Tabla7[Año],$C$59,Tabla7[Mes],L$61,Tabla7[Se cumplió Plazo de entrega?],"SI",Tabla7[Tipo de cliente],$B79)/COUNTIFS(Tabla7[Año],$C$59,Tabla7[Mes],L$61,Tabla7[Se cumplió Plazo de entrega?],"*",Tabla7[Tipo de cliente],$B79),"")</f>
        <v/>
      </c>
      <c r="M79" s="40" t="str">
        <f>IFERROR(COUNTIFS(Tabla7[Año],$C$59,Tabla7[Mes],M$61,Tabla7[Se cumplió Plazo de entrega?],"SI",Tabla7[Tipo de cliente],$B79)/COUNTIFS(Tabla7[Año],$C$59,Tabla7[Mes],M$61,Tabla7[Se cumplió Plazo de entrega?],"*",Tabla7[Tipo de cliente],$B79),"")</f>
        <v/>
      </c>
      <c r="N79" s="40" t="str">
        <f>IFERROR(COUNTIFS(Tabla7[Año],$C$59,Tabla7[Mes],N$61,Tabla7[Se cumplió Plazo de entrega?],"SI",Tabla7[Tipo de cliente],$B79)/COUNTIFS(Tabla7[Año],$C$59,Tabla7[Mes],N$61,Tabla7[Se cumplió Plazo de entrega?],"*",Tabla7[Tipo de cliente],$B79),"")</f>
        <v/>
      </c>
      <c r="O79" s="40" t="str">
        <f>IFERROR(COUNTIFS(Tabla7[Año],$C$59,Tabla7[Mes],O$61,Tabla7[Se cumplió Plazo de entrega?],"SI",Tabla7[Tipo de cliente],$B79)/COUNTIFS(Tabla7[Año],$C$59,Tabla7[Mes],O$61,Tabla7[Se cumplió Plazo de entrega?],"*",Tabla7[Tipo de cliente],$B79),"")</f>
        <v/>
      </c>
      <c r="P79" s="43" t="str">
        <f>IFERROR(COUNTIFS(Tabla7[Año],$C$33,Tabla7[Mes],"*",Tabla7[Se cumplió Plazo de entrega?],"SI",Tabla7[Tipo de cliente],$B79)/COUNTIFS(Tabla7[Año],$C$33,Tabla7[Mes],"*",Tabla7[Se cumplió Plazo de entrega?],"*",Tabla7[Tipo de cliente],$B79),"")</f>
        <v/>
      </c>
    </row>
    <row r="80" spans="1:16" x14ac:dyDescent="0.25">
      <c r="A80" s="39">
        <v>19</v>
      </c>
      <c r="B80" s="47" t="str">
        <f>IF(Tablas!$L22="","",Tablas!$L22)</f>
        <v/>
      </c>
      <c r="C80" s="47"/>
      <c r="D80" s="40" t="str">
        <f>IFERROR(COUNTIFS(Tabla7[Año],$C$59,Tabla7[Mes],D$61,Tabla7[Se cumplió Plazo de entrega?],"SI",Tabla7[Tipo de cliente],$B80)/COUNTIFS(Tabla7[Año],$C$59,Tabla7[Mes],D$61,Tabla7[Se cumplió Plazo de entrega?],"*",Tabla7[Tipo de cliente],$B80),"")</f>
        <v/>
      </c>
      <c r="E80" s="40" t="str">
        <f>IFERROR(COUNTIFS(Tabla7[Año],$C$59,Tabla7[Mes],E$61,Tabla7[Se cumplió Plazo de entrega?],"SI",Tabla7[Tipo de cliente],$B80)/COUNTIFS(Tabla7[Año],$C$59,Tabla7[Mes],E$61,Tabla7[Se cumplió Plazo de entrega?],"*",Tabla7[Tipo de cliente],$B80),"")</f>
        <v/>
      </c>
      <c r="F80" s="40" t="str">
        <f>IFERROR(COUNTIFS(Tabla7[Año],$C$59,Tabla7[Mes],F$61,Tabla7[Se cumplió Plazo de entrega?],"SI",Tabla7[Tipo de cliente],$B80)/COUNTIFS(Tabla7[Año],$C$59,Tabla7[Mes],F$61,Tabla7[Se cumplió Plazo de entrega?],"*",Tabla7[Tipo de cliente],$B80),"")</f>
        <v/>
      </c>
      <c r="G80" s="40" t="str">
        <f>IFERROR(COUNTIFS(Tabla7[Año],$C$59,Tabla7[Mes],G$61,Tabla7[Se cumplió Plazo de entrega?],"SI",Tabla7[Tipo de cliente],$B80)/COUNTIFS(Tabla7[Año],$C$59,Tabla7[Mes],G$61,Tabla7[Se cumplió Plazo de entrega?],"*",Tabla7[Tipo de cliente],$B80),"")</f>
        <v/>
      </c>
      <c r="H80" s="40" t="str">
        <f>IFERROR(COUNTIFS(Tabla7[Año],$C$59,Tabla7[Mes],H$61,Tabla7[Se cumplió Plazo de entrega?],"SI",Tabla7[Tipo de cliente],$B80)/COUNTIFS(Tabla7[Año],$C$59,Tabla7[Mes],H$61,Tabla7[Se cumplió Plazo de entrega?],"*",Tabla7[Tipo de cliente],$B80),"")</f>
        <v/>
      </c>
      <c r="I80" s="40" t="str">
        <f>IFERROR(COUNTIFS(Tabla7[Año],$C$59,Tabla7[Mes],I$61,Tabla7[Se cumplió Plazo de entrega?],"SI",Tabla7[Tipo de cliente],$B80)/COUNTIFS(Tabla7[Año],$C$59,Tabla7[Mes],I$61,Tabla7[Se cumplió Plazo de entrega?],"*",Tabla7[Tipo de cliente],$B80),"")</f>
        <v/>
      </c>
      <c r="J80" s="40" t="str">
        <f>IFERROR(COUNTIFS(Tabla7[Año],$C$59,Tabla7[Mes],J$61,Tabla7[Se cumplió Plazo de entrega?],"SI",Tabla7[Tipo de cliente],$B80)/COUNTIFS(Tabla7[Año],$C$59,Tabla7[Mes],J$61,Tabla7[Se cumplió Plazo de entrega?],"*",Tabla7[Tipo de cliente],$B80),"")</f>
        <v/>
      </c>
      <c r="K80" s="40" t="str">
        <f>IFERROR(COUNTIFS(Tabla7[Año],$C$59,Tabla7[Mes],K$61,Tabla7[Se cumplió Plazo de entrega?],"SI",Tabla7[Tipo de cliente],$B80)/COUNTIFS(Tabla7[Año],$C$59,Tabla7[Mes],K$61,Tabla7[Se cumplió Plazo de entrega?],"*",Tabla7[Tipo de cliente],$B80),"")</f>
        <v/>
      </c>
      <c r="L80" s="40" t="str">
        <f>IFERROR(COUNTIFS(Tabla7[Año],$C$59,Tabla7[Mes],L$61,Tabla7[Se cumplió Plazo de entrega?],"SI",Tabla7[Tipo de cliente],$B80)/COUNTIFS(Tabla7[Año],$C$59,Tabla7[Mes],L$61,Tabla7[Se cumplió Plazo de entrega?],"*",Tabla7[Tipo de cliente],$B80),"")</f>
        <v/>
      </c>
      <c r="M80" s="40" t="str">
        <f>IFERROR(COUNTIFS(Tabla7[Año],$C$59,Tabla7[Mes],M$61,Tabla7[Se cumplió Plazo de entrega?],"SI",Tabla7[Tipo de cliente],$B80)/COUNTIFS(Tabla7[Año],$C$59,Tabla7[Mes],M$61,Tabla7[Se cumplió Plazo de entrega?],"*",Tabla7[Tipo de cliente],$B80),"")</f>
        <v/>
      </c>
      <c r="N80" s="40" t="str">
        <f>IFERROR(COUNTIFS(Tabla7[Año],$C$59,Tabla7[Mes],N$61,Tabla7[Se cumplió Plazo de entrega?],"SI",Tabla7[Tipo de cliente],$B80)/COUNTIFS(Tabla7[Año],$C$59,Tabla7[Mes],N$61,Tabla7[Se cumplió Plazo de entrega?],"*",Tabla7[Tipo de cliente],$B80),"")</f>
        <v/>
      </c>
      <c r="O80" s="40" t="str">
        <f>IFERROR(COUNTIFS(Tabla7[Año],$C$59,Tabla7[Mes],O$61,Tabla7[Se cumplió Plazo de entrega?],"SI",Tabla7[Tipo de cliente],$B80)/COUNTIFS(Tabla7[Año],$C$59,Tabla7[Mes],O$61,Tabla7[Se cumplió Plazo de entrega?],"*",Tabla7[Tipo de cliente],$B80),"")</f>
        <v/>
      </c>
      <c r="P80" s="43" t="str">
        <f>IFERROR(COUNTIFS(Tabla7[Año],$C$33,Tabla7[Mes],"*",Tabla7[Se cumplió Plazo de entrega?],"SI",Tabla7[Tipo de cliente],$B80)/COUNTIFS(Tabla7[Año],$C$33,Tabla7[Mes],"*",Tabla7[Se cumplió Plazo de entrega?],"*",Tabla7[Tipo de cliente],$B80),"")</f>
        <v/>
      </c>
    </row>
    <row r="81" spans="1:16" x14ac:dyDescent="0.25">
      <c r="A81" s="39">
        <v>20</v>
      </c>
      <c r="B81" s="47" t="str">
        <f>IF(Tablas!$L23="","",Tablas!$L23)</f>
        <v/>
      </c>
      <c r="C81" s="47"/>
      <c r="D81" s="40" t="str">
        <f>IFERROR(COUNTIFS(Tabla7[Año],$C$59,Tabla7[Mes],D$61,Tabla7[Se cumplió Plazo de entrega?],"SI",Tabla7[Tipo de cliente],$B81)/COUNTIFS(Tabla7[Año],$C$59,Tabla7[Mes],D$61,Tabla7[Se cumplió Plazo de entrega?],"*",Tabla7[Tipo de cliente],$B81),"")</f>
        <v/>
      </c>
      <c r="E81" s="40" t="str">
        <f>IFERROR(COUNTIFS(Tabla7[Año],$C$59,Tabla7[Mes],E$61,Tabla7[Se cumplió Plazo de entrega?],"SI",Tabla7[Tipo de cliente],$B81)/COUNTIFS(Tabla7[Año],$C$59,Tabla7[Mes],E$61,Tabla7[Se cumplió Plazo de entrega?],"*",Tabla7[Tipo de cliente],$B81),"")</f>
        <v/>
      </c>
      <c r="F81" s="40" t="str">
        <f>IFERROR(COUNTIFS(Tabla7[Año],$C$59,Tabla7[Mes],F$61,Tabla7[Se cumplió Plazo de entrega?],"SI",Tabla7[Tipo de cliente],$B81)/COUNTIFS(Tabla7[Año],$C$59,Tabla7[Mes],F$61,Tabla7[Se cumplió Plazo de entrega?],"*",Tabla7[Tipo de cliente],$B81),"")</f>
        <v/>
      </c>
      <c r="G81" s="40" t="str">
        <f>IFERROR(COUNTIFS(Tabla7[Año],$C$59,Tabla7[Mes],G$61,Tabla7[Se cumplió Plazo de entrega?],"SI",Tabla7[Tipo de cliente],$B81)/COUNTIFS(Tabla7[Año],$C$59,Tabla7[Mes],G$61,Tabla7[Se cumplió Plazo de entrega?],"*",Tabla7[Tipo de cliente],$B81),"")</f>
        <v/>
      </c>
      <c r="H81" s="40" t="str">
        <f>IFERROR(COUNTIFS(Tabla7[Año],$C$59,Tabla7[Mes],H$61,Tabla7[Se cumplió Plazo de entrega?],"SI",Tabla7[Tipo de cliente],$B81)/COUNTIFS(Tabla7[Año],$C$59,Tabla7[Mes],H$61,Tabla7[Se cumplió Plazo de entrega?],"*",Tabla7[Tipo de cliente],$B81),"")</f>
        <v/>
      </c>
      <c r="I81" s="40" t="str">
        <f>IFERROR(COUNTIFS(Tabla7[Año],$C$59,Tabla7[Mes],I$61,Tabla7[Se cumplió Plazo de entrega?],"SI",Tabla7[Tipo de cliente],$B81)/COUNTIFS(Tabla7[Año],$C$59,Tabla7[Mes],I$61,Tabla7[Se cumplió Plazo de entrega?],"*",Tabla7[Tipo de cliente],$B81),"")</f>
        <v/>
      </c>
      <c r="J81" s="40" t="str">
        <f>IFERROR(COUNTIFS(Tabla7[Año],$C$59,Tabla7[Mes],J$61,Tabla7[Se cumplió Plazo de entrega?],"SI",Tabla7[Tipo de cliente],$B81)/COUNTIFS(Tabla7[Año],$C$59,Tabla7[Mes],J$61,Tabla7[Se cumplió Plazo de entrega?],"*",Tabla7[Tipo de cliente],$B81),"")</f>
        <v/>
      </c>
      <c r="K81" s="40" t="str">
        <f>IFERROR(COUNTIFS(Tabla7[Año],$C$59,Tabla7[Mes],K$61,Tabla7[Se cumplió Plazo de entrega?],"SI",Tabla7[Tipo de cliente],$B81)/COUNTIFS(Tabla7[Año],$C$59,Tabla7[Mes],K$61,Tabla7[Se cumplió Plazo de entrega?],"*",Tabla7[Tipo de cliente],$B81),"")</f>
        <v/>
      </c>
      <c r="L81" s="40" t="str">
        <f>IFERROR(COUNTIFS(Tabla7[Año],$C$59,Tabla7[Mes],L$61,Tabla7[Se cumplió Plazo de entrega?],"SI",Tabla7[Tipo de cliente],$B81)/COUNTIFS(Tabla7[Año],$C$59,Tabla7[Mes],L$61,Tabla7[Se cumplió Plazo de entrega?],"*",Tabla7[Tipo de cliente],$B81),"")</f>
        <v/>
      </c>
      <c r="M81" s="40" t="str">
        <f>IFERROR(COUNTIFS(Tabla7[Año],$C$59,Tabla7[Mes],M$61,Tabla7[Se cumplió Plazo de entrega?],"SI",Tabla7[Tipo de cliente],$B81)/COUNTIFS(Tabla7[Año],$C$59,Tabla7[Mes],M$61,Tabla7[Se cumplió Plazo de entrega?],"*",Tabla7[Tipo de cliente],$B81),"")</f>
        <v/>
      </c>
      <c r="N81" s="40" t="str">
        <f>IFERROR(COUNTIFS(Tabla7[Año],$C$59,Tabla7[Mes],N$61,Tabla7[Se cumplió Plazo de entrega?],"SI",Tabla7[Tipo de cliente],$B81)/COUNTIFS(Tabla7[Año],$C$59,Tabla7[Mes],N$61,Tabla7[Se cumplió Plazo de entrega?],"*",Tabla7[Tipo de cliente],$B81),"")</f>
        <v/>
      </c>
      <c r="O81" s="40" t="str">
        <f>IFERROR(COUNTIFS(Tabla7[Año],$C$59,Tabla7[Mes],O$61,Tabla7[Se cumplió Plazo de entrega?],"SI",Tabla7[Tipo de cliente],$B81)/COUNTIFS(Tabla7[Año],$C$59,Tabla7[Mes],O$61,Tabla7[Se cumplió Plazo de entrega?],"*",Tabla7[Tipo de cliente],$B81),"")</f>
        <v/>
      </c>
      <c r="P81" s="43" t="str">
        <f>IFERROR(COUNTIFS(Tabla7[Año],$C$33,Tabla7[Mes],"*",Tabla7[Se cumplió Plazo de entrega?],"SI",Tabla7[Tipo de cliente],$B81)/COUNTIFS(Tabla7[Año],$C$33,Tabla7[Mes],"*",Tabla7[Se cumplió Plazo de entrega?],"*",Tabla7[Tipo de cliente],$B81),"")</f>
        <v/>
      </c>
    </row>
    <row r="82" spans="1:16" ht="15" x14ac:dyDescent="0.25">
      <c r="B82"/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</sheetData>
  <mergeCells count="45">
    <mergeCell ref="B43:C43"/>
    <mergeCell ref="B9:D9"/>
    <mergeCell ref="B10:D10"/>
    <mergeCell ref="B11:D11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9:C79"/>
    <mergeCell ref="B80:C80"/>
    <mergeCell ref="B81:C81"/>
    <mergeCell ref="B73:C73"/>
    <mergeCell ref="B74:C74"/>
    <mergeCell ref="B75:C75"/>
    <mergeCell ref="B76:C76"/>
    <mergeCell ref="B77:C77"/>
    <mergeCell ref="B78:C78"/>
  </mergeCells>
  <conditionalFormatting sqref="B36:C55">
    <cfRule type="expression" dxfId="25" priority="10">
      <formula>$B36&lt;&gt;""</formula>
    </cfRule>
  </conditionalFormatting>
  <conditionalFormatting sqref="B62:C81">
    <cfRule type="expression" dxfId="24" priority="5">
      <formula>$B62&lt;&gt;""</formula>
    </cfRule>
  </conditionalFormatting>
  <conditionalFormatting sqref="D36:P55">
    <cfRule type="expression" dxfId="23" priority="6">
      <formula>AND($B36&lt;&gt;"",D36="")</formula>
    </cfRule>
    <cfRule type="expression" dxfId="22" priority="7">
      <formula>AND($B36&lt;&gt;"",D36&lt;&gt;"",D36&lt;$F$13)</formula>
    </cfRule>
    <cfRule type="expression" dxfId="21" priority="8">
      <formula>AND($B36&lt;&gt;"",D36&lt;&gt;"",D36&lt;=$F$14)</formula>
    </cfRule>
    <cfRule type="expression" dxfId="20" priority="9">
      <formula>AND($B36&lt;&gt;"",D36&lt;&gt;"",D36&gt;$F$15)</formula>
    </cfRule>
  </conditionalFormatting>
  <conditionalFormatting sqref="D62:P81">
    <cfRule type="expression" dxfId="19" priority="1">
      <formula>AND($B62&lt;&gt;"",D62="")</formula>
    </cfRule>
    <cfRule type="expression" dxfId="18" priority="2">
      <formula>AND($B62&lt;&gt;"",D62&lt;&gt;"",D62&lt;$F$13)</formula>
    </cfRule>
    <cfRule type="expression" dxfId="17" priority="3">
      <formula>AND($B62&lt;&gt;"",D62&lt;&gt;"",D62&lt;=$F$14)</formula>
    </cfRule>
    <cfRule type="expression" dxfId="16" priority="4">
      <formula>AND($B62&lt;&gt;"",D62&lt;&gt;"",D62&gt;$F$15)</formula>
    </cfRule>
  </conditionalFormatting>
  <conditionalFormatting sqref="E11:Q11">
    <cfRule type="expression" dxfId="15" priority="11">
      <formula>AND(E11&gt;0,E11&lt;$F$13)</formula>
    </cfRule>
    <cfRule type="expression" dxfId="14" priority="12">
      <formula>AND(E11&gt;0,E11&lt;=$F$14)</formula>
    </cfRule>
    <cfRule type="expression" dxfId="13" priority="13">
      <formula>AND(E11&gt;0,E11&gt;$F$14)</formula>
    </cfRule>
  </conditionalFormatting>
  <dataValidations count="1">
    <dataValidation type="list" allowBlank="1" showInputMessage="1" showErrorMessage="1" sqref="C6 C33 C59" xr:uid="{00000000-0002-0000-0200-000000000000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A701-4116-435F-930B-63D17CFB5309}">
  <dimension ref="A2:Q1094"/>
  <sheetViews>
    <sheetView showGridLines="0" topLeftCell="A3" zoomScaleNormal="100" workbookViewId="0">
      <selection activeCell="G3" sqref="G3"/>
    </sheetView>
  </sheetViews>
  <sheetFormatPr baseColWidth="10" defaultRowHeight="12.75" x14ac:dyDescent="0.25"/>
  <cols>
    <col min="1" max="1" width="4.140625" style="27" customWidth="1"/>
    <col min="2" max="16384" width="11.42578125" style="27"/>
  </cols>
  <sheetData>
    <row r="2" spans="2:17" ht="18.75" x14ac:dyDescent="0.25">
      <c r="B2" s="44" t="s">
        <v>900</v>
      </c>
    </row>
    <row r="4" spans="2:17" x14ac:dyDescent="0.25">
      <c r="B4" s="28" t="s">
        <v>947</v>
      </c>
    </row>
    <row r="6" spans="2:17" ht="16.5" thickBot="1" x14ac:dyDescent="0.3">
      <c r="B6" s="28" t="s">
        <v>881</v>
      </c>
      <c r="C6" s="29">
        <v>2018</v>
      </c>
    </row>
    <row r="7" spans="2:17" ht="13.5" thickTop="1" x14ac:dyDescent="0.25"/>
    <row r="8" spans="2:17" x14ac:dyDescent="0.25">
      <c r="E8" s="32" t="s">
        <v>36</v>
      </c>
      <c r="F8" s="32" t="s">
        <v>35</v>
      </c>
      <c r="G8" s="32" t="s">
        <v>34</v>
      </c>
      <c r="H8" s="32" t="s">
        <v>867</v>
      </c>
      <c r="I8" s="32" t="s">
        <v>868</v>
      </c>
      <c r="J8" s="32" t="s">
        <v>869</v>
      </c>
      <c r="K8" s="32" t="s">
        <v>870</v>
      </c>
      <c r="L8" s="32" t="s">
        <v>871</v>
      </c>
      <c r="M8" s="32" t="s">
        <v>872</v>
      </c>
      <c r="N8" s="32" t="s">
        <v>873</v>
      </c>
      <c r="O8" s="32" t="s">
        <v>874</v>
      </c>
      <c r="P8" s="32" t="s">
        <v>875</v>
      </c>
      <c r="Q8" s="41" t="s">
        <v>893</v>
      </c>
    </row>
    <row r="9" spans="2:17" x14ac:dyDescent="0.25">
      <c r="B9" s="49" t="s">
        <v>948</v>
      </c>
      <c r="C9" s="50"/>
      <c r="D9" s="51"/>
      <c r="E9" s="46">
        <f>IFERROR(COUNTIFS(Tabla7[Año],$C$6,Tabla7[Mes],E$8,Tabla7[Entrega completa?],"SI")/COUNTIFS(Tabla7[Año],$C$6,Tabla7[Mes],E$8,Tabla7[Entrega completa?],"*"),"")</f>
        <v>0.76923076923076927</v>
      </c>
      <c r="F9" s="46">
        <f>IFERROR(COUNTIFS(Tabla7[Año],$C$6,Tabla7[Mes],F$8,Tabla7[Entrega completa?],"SI")/COUNTIFS(Tabla7[Año],$C$6,Tabla7[Mes],F$8,Tabla7[Entrega completa?],"*"),"")</f>
        <v>0.76</v>
      </c>
      <c r="G9" s="46">
        <f>IFERROR(COUNTIFS(Tabla7[Año],$C$6,Tabla7[Mes],G$8,Tabla7[Entrega completa?],"SI")/COUNTIFS(Tabla7[Año],$C$6,Tabla7[Mes],G$8,Tabla7[Entrega completa?],"*"),"")</f>
        <v>0.81818181818181823</v>
      </c>
      <c r="H9" s="46">
        <f>IFERROR(COUNTIFS(Tabla7[Año],$C$6,Tabla7[Mes],H$8,Tabla7[Entrega completa?],"SI")/COUNTIFS(Tabla7[Año],$C$6,Tabla7[Mes],H$8,Tabla7[Entrega completa?],"*"),"")</f>
        <v>0.74117647058823533</v>
      </c>
      <c r="I9" s="46">
        <f>IFERROR(COUNTIFS(Tabla7[Año],$C$6,Tabla7[Mes],I$8,Tabla7[Entrega completa?],"SI")/COUNTIFS(Tabla7[Año],$C$6,Tabla7[Mes],I$8,Tabla7[Entrega completa?],"*"),"")</f>
        <v>0.72727272727272729</v>
      </c>
      <c r="J9" s="46">
        <f>IFERROR(COUNTIFS(Tabla7[Año],$C$6,Tabla7[Mes],J$8,Tabla7[Entrega completa?],"SI")/COUNTIFS(Tabla7[Año],$C$6,Tabla7[Mes],J$8,Tabla7[Entrega completa?],"*"),"")</f>
        <v>0.68181818181818177</v>
      </c>
      <c r="K9" s="46">
        <f>IFERROR(COUNTIFS(Tabla7[Año],$C$6,Tabla7[Mes],K$8,Tabla7[Entrega completa?],"SI")/COUNTIFS(Tabla7[Año],$C$6,Tabla7[Mes],K$8,Tabla7[Entrega completa?],"*"),"")</f>
        <v>0.66666666666666663</v>
      </c>
      <c r="L9" s="46" t="str">
        <f>IFERROR(COUNTIFS(Tabla7[Año],$C$6,Tabla7[Mes],L$8,Tabla7[Entrega completa?],"SI")/COUNTIFS(Tabla7[Año],$C$6,Tabla7[Mes],L$8,Tabla7[Entrega completa?],"*"),"")</f>
        <v/>
      </c>
      <c r="M9" s="46" t="str">
        <f>IFERROR(COUNTIFS(Tabla7[Año],$C$6,Tabla7[Mes],M$8,Tabla7[Entrega completa?],"SI")/COUNTIFS(Tabla7[Año],$C$6,Tabla7[Mes],M$8,Tabla7[Entrega completa?],"*"),"")</f>
        <v/>
      </c>
      <c r="N9" s="46" t="str">
        <f>IFERROR(COUNTIFS(Tabla7[Año],$C$6,Tabla7[Mes],N$8,Tabla7[Entrega completa?],"SI")/COUNTIFS(Tabla7[Año],$C$6,Tabla7[Mes],N$8,Tabla7[Entrega completa?],"*"),"")</f>
        <v/>
      </c>
      <c r="O9" s="46" t="str">
        <f>IFERROR(COUNTIFS(Tabla7[Año],$C$6,Tabla7[Mes],O$8,Tabla7[Entrega completa?],"SI")/COUNTIFS(Tabla7[Año],$C$6,Tabla7[Mes],O$8,Tabla7[Entrega completa?],"*"),"")</f>
        <v/>
      </c>
      <c r="P9" s="46" t="str">
        <f>IFERROR(COUNTIFS(Tabla7[Año],$C$6,Tabla7[Mes],P$8,Tabla7[Entrega completa?],"SI")/COUNTIFS(Tabla7[Año],$C$6,Tabla7[Mes],P$8,Tabla7[Entrega completa?],"*"),"")</f>
        <v/>
      </c>
      <c r="Q9" s="33">
        <f>IFERROR(AVERAGE(E9:P9),"")</f>
        <v>0.73776380482262838</v>
      </c>
    </row>
    <row r="10" spans="2:17" x14ac:dyDescent="0.25">
      <c r="B10" s="49" t="s">
        <v>898</v>
      </c>
      <c r="C10" s="50"/>
      <c r="D10" s="51"/>
      <c r="E10" s="46">
        <f>IFERROR(COUNTIFS(Tabla7[Año],$C$6,Tabla7[Mes],E$8,Tabla7[Entrega conforme? Sin ninguna incidencia],"SI")/COUNTIFS(Tabla7[Año],$C$6,Tabla7[Mes],E$8,Tabla7[Entrega conforme? Sin ninguna incidencia],"*"),"")</f>
        <v>0.80769230769230771</v>
      </c>
      <c r="F10" s="46">
        <f>IFERROR(COUNTIFS(Tabla7[Año],$C$6,Tabla7[Mes],F$8,Tabla7[Entrega conforme? Sin ninguna incidencia],"SI")/COUNTIFS(Tabla7[Año],$C$6,Tabla7[Mes],F$8,Tabla7[Entrega conforme? Sin ninguna incidencia],"*"),"")</f>
        <v>0.82</v>
      </c>
      <c r="G10" s="46">
        <f>IFERROR(COUNTIFS(Tabla7[Año],$C$6,Tabla7[Mes],G$8,Tabla7[Entrega conforme? Sin ninguna incidencia],"SI")/COUNTIFS(Tabla7[Año],$C$6,Tabla7[Mes],G$8,Tabla7[Entrega conforme? Sin ninguna incidencia],"*"),"")</f>
        <v>0.70454545454545459</v>
      </c>
      <c r="H10" s="46">
        <f>IFERROR(COUNTIFS(Tabla7[Año],$C$6,Tabla7[Mes],H$8,Tabla7[Entrega conforme? Sin ninguna incidencia],"SI")/COUNTIFS(Tabla7[Año],$C$6,Tabla7[Mes],H$8,Tabla7[Entrega conforme? Sin ninguna incidencia],"*"),"")</f>
        <v>0.71764705882352942</v>
      </c>
      <c r="I10" s="46">
        <f>IFERROR(COUNTIFS(Tabla7[Año],$C$6,Tabla7[Mes],I$8,Tabla7[Entrega conforme? Sin ninguna incidencia],"SI")/COUNTIFS(Tabla7[Año],$C$6,Tabla7[Mes],I$8,Tabla7[Entrega conforme? Sin ninguna incidencia],"*"),"")</f>
        <v>0.74545454545454548</v>
      </c>
      <c r="J10" s="46">
        <f>IFERROR(COUNTIFS(Tabla7[Año],$C$6,Tabla7[Mes],J$8,Tabla7[Entrega conforme? Sin ninguna incidencia],"SI")/COUNTIFS(Tabla7[Año],$C$6,Tabla7[Mes],J$8,Tabla7[Entrega conforme? Sin ninguna incidencia],"*"),"")</f>
        <v>0.59090909090909094</v>
      </c>
      <c r="K10" s="46">
        <f>IFERROR(COUNTIFS(Tabla7[Año],$C$6,Tabla7[Mes],K$8,Tabla7[Entrega conforme? Sin ninguna incidencia],"SI")/COUNTIFS(Tabla7[Año],$C$6,Tabla7[Mes],K$8,Tabla7[Entrega conforme? Sin ninguna incidencia],"*"),"")</f>
        <v>0.76666666666666672</v>
      </c>
      <c r="L10" s="46" t="str">
        <f>IFERROR(COUNTIFS(Tabla7[Año],$C$6,Tabla7[Mes],L$8,Tabla7[Entrega conforme? Sin ninguna incidencia],"SI")/COUNTIFS(Tabla7[Año],$C$6,Tabla7[Mes],L$8,Tabla7[Entrega conforme? Sin ninguna incidencia],"*"),"")</f>
        <v/>
      </c>
      <c r="M10" s="46" t="str">
        <f>IFERROR(COUNTIFS(Tabla7[Año],$C$6,Tabla7[Mes],M$8,Tabla7[Entrega conforme? Sin ninguna incidencia],"SI")/COUNTIFS(Tabla7[Año],$C$6,Tabla7[Mes],M$8,Tabla7[Entrega conforme? Sin ninguna incidencia],"*"),"")</f>
        <v/>
      </c>
      <c r="N10" s="46" t="str">
        <f>IFERROR(COUNTIFS(Tabla7[Año],$C$6,Tabla7[Mes],N$8,Tabla7[Entrega conforme? Sin ninguna incidencia],"SI")/COUNTIFS(Tabla7[Año],$C$6,Tabla7[Mes],N$8,Tabla7[Entrega conforme? Sin ninguna incidencia],"*"),"")</f>
        <v/>
      </c>
      <c r="O10" s="46" t="str">
        <f>IFERROR(COUNTIFS(Tabla7[Año],$C$6,Tabla7[Mes],O$8,Tabla7[Entrega conforme? Sin ninguna incidencia],"SI")/COUNTIFS(Tabla7[Año],$C$6,Tabla7[Mes],O$8,Tabla7[Entrega conforme? Sin ninguna incidencia],"*"),"")</f>
        <v/>
      </c>
      <c r="P10" s="46" t="str">
        <f>IFERROR(COUNTIFS(Tabla7[Año],$C$6,Tabla7[Mes],P$8,Tabla7[Entrega conforme? Sin ninguna incidencia],"SI")/COUNTIFS(Tabla7[Año],$C$6,Tabla7[Mes],P$8,Tabla7[Entrega conforme? Sin ninguna incidencia],"*"),"")</f>
        <v/>
      </c>
      <c r="Q10" s="33">
        <f>IFERROR(AVERAGE(E10:P10),"")</f>
        <v>0.73613073201308499</v>
      </c>
    </row>
    <row r="11" spans="2:17" x14ac:dyDescent="0.25">
      <c r="B11" s="49" t="s">
        <v>901</v>
      </c>
      <c r="C11" s="50"/>
      <c r="D11" s="51"/>
      <c r="E11" s="46">
        <f>IFERROR(COUNTIFS(Tabla7[Año],$C$6,Tabla7[Mes],E$8,Tabla7[Se cumplió Plazo de entrega?],"SI")/COUNTIFS(Tabla7[Año],$C$6,Tabla7[Mes],E$8,Tabla7[Se cumplió Plazo de entrega?],"*"),"")</f>
        <v>0.40384615384615385</v>
      </c>
      <c r="F11" s="46">
        <f>IFERROR(COUNTIFS(Tabla7[Año],$C$6,Tabla7[Mes],F$8,Tabla7[Se cumplió Plazo de entrega?],"SI")/COUNTIFS(Tabla7[Año],$C$6,Tabla7[Mes],F$8,Tabla7[Se cumplió Plazo de entrega?],"*"),"")</f>
        <v>0.38</v>
      </c>
      <c r="G11" s="46">
        <f>IFERROR(COUNTIFS(Tabla7[Año],$C$6,Tabla7[Mes],G$8,Tabla7[Se cumplió Plazo de entrega?],"SI")/COUNTIFS(Tabla7[Año],$C$6,Tabla7[Mes],G$8,Tabla7[Se cumplió Plazo de entrega?],"*"),"")</f>
        <v>0.31818181818181818</v>
      </c>
      <c r="H11" s="46">
        <f>IFERROR(COUNTIFS(Tabla7[Año],$C$6,Tabla7[Mes],H$8,Tabla7[Se cumplió Plazo de entrega?],"SI")/COUNTIFS(Tabla7[Año],$C$6,Tabla7[Mes],H$8,Tabla7[Se cumplió Plazo de entrega?],"*"),"")</f>
        <v>0.32941176470588235</v>
      </c>
      <c r="I11" s="46">
        <f>IFERROR(COUNTIFS(Tabla7[Año],$C$6,Tabla7[Mes],I$8,Tabla7[Se cumplió Plazo de entrega?],"SI")/COUNTIFS(Tabla7[Año],$C$6,Tabla7[Mes],I$8,Tabla7[Se cumplió Plazo de entrega?],"*"),"")</f>
        <v>0.38181818181818183</v>
      </c>
      <c r="J11" s="46">
        <f>IFERROR(COUNTIFS(Tabla7[Año],$C$6,Tabla7[Mes],J$8,Tabla7[Se cumplió Plazo de entrega?],"SI")/COUNTIFS(Tabla7[Año],$C$6,Tabla7[Mes],J$8,Tabla7[Se cumplió Plazo de entrega?],"*"),"")</f>
        <v>0.5</v>
      </c>
      <c r="K11" s="46">
        <f>IFERROR(COUNTIFS(Tabla7[Año],$C$6,Tabla7[Mes],K$8,Tabla7[Se cumplió Plazo de entrega?],"SI")/COUNTIFS(Tabla7[Año],$C$6,Tabla7[Mes],K$8,Tabla7[Se cumplió Plazo de entrega?],"*"),"")</f>
        <v>0.2</v>
      </c>
      <c r="L11" s="46" t="str">
        <f>IFERROR(COUNTIFS(Tabla7[Año],$C$6,Tabla7[Mes],L$8,Tabla7[Se cumplió Plazo de entrega?],"SI")/COUNTIFS(Tabla7[Año],$C$6,Tabla7[Mes],L$8,Tabla7[Se cumplió Plazo de entrega?],"*"),"")</f>
        <v/>
      </c>
      <c r="M11" s="46" t="str">
        <f>IFERROR(COUNTIFS(Tabla7[Año],$C$6,Tabla7[Mes],M$8,Tabla7[Se cumplió Plazo de entrega?],"SI")/COUNTIFS(Tabla7[Año],$C$6,Tabla7[Mes],M$8,Tabla7[Se cumplió Plazo de entrega?],"*"),"")</f>
        <v/>
      </c>
      <c r="N11" s="46" t="str">
        <f>IFERROR(COUNTIFS(Tabla7[Año],$C$6,Tabla7[Mes],N$8,Tabla7[Se cumplió Plazo de entrega?],"SI")/COUNTIFS(Tabla7[Año],$C$6,Tabla7[Mes],N$8,Tabla7[Se cumplió Plazo de entrega?],"*"),"")</f>
        <v/>
      </c>
      <c r="O11" s="46" t="str">
        <f>IFERROR(COUNTIFS(Tabla7[Año],$C$6,Tabla7[Mes],O$8,Tabla7[Se cumplió Plazo de entrega?],"SI")/COUNTIFS(Tabla7[Año],$C$6,Tabla7[Mes],O$8,Tabla7[Se cumplió Plazo de entrega?],"*"),"")</f>
        <v/>
      </c>
      <c r="P11" s="46" t="str">
        <f>IFERROR(COUNTIFS(Tabla7[Año],$C$6,Tabla7[Mes],P$8,Tabla7[Se cumplió Plazo de entrega?],"SI")/COUNTIFS(Tabla7[Año],$C$6,Tabla7[Mes],P$8,Tabla7[Se cumplió Plazo de entrega?],"*"),"")</f>
        <v/>
      </c>
      <c r="Q11" s="33">
        <f t="shared" ref="Q11" si="0">IFERROR(AVERAGE(E11:P11),"")</f>
        <v>0.35903684550743381</v>
      </c>
    </row>
    <row r="12" spans="2:17" x14ac:dyDescent="0.25">
      <c r="B12" s="49" t="s">
        <v>949</v>
      </c>
      <c r="C12" s="50"/>
      <c r="D12" s="51"/>
      <c r="E12" s="33">
        <f t="shared" ref="E12:Q12" si="1">IFERROR(PRODUCT(E9:E11),0)</f>
        <v>0.25091033227127907</v>
      </c>
      <c r="F12" s="33">
        <f t="shared" si="1"/>
        <v>0.236816</v>
      </c>
      <c r="G12" s="33">
        <f t="shared" si="1"/>
        <v>0.18341472577009768</v>
      </c>
      <c r="H12" s="33">
        <f t="shared" si="1"/>
        <v>0.17521514349684511</v>
      </c>
      <c r="I12" s="33">
        <f t="shared" si="1"/>
        <v>0.20700225394440275</v>
      </c>
      <c r="J12" s="33">
        <f t="shared" si="1"/>
        <v>0.20144628099173553</v>
      </c>
      <c r="K12" s="33">
        <f t="shared" si="1"/>
        <v>0.10222222222222221</v>
      </c>
      <c r="L12" s="33">
        <f t="shared" si="1"/>
        <v>0</v>
      </c>
      <c r="M12" s="33">
        <f t="shared" si="1"/>
        <v>0</v>
      </c>
      <c r="N12" s="33">
        <f t="shared" si="1"/>
        <v>0</v>
      </c>
      <c r="O12" s="33">
        <f t="shared" si="1"/>
        <v>0</v>
      </c>
      <c r="P12" s="33">
        <f t="shared" si="1"/>
        <v>0</v>
      </c>
      <c r="Q12" s="33">
        <f t="shared" si="1"/>
        <v>0.19498953933026245</v>
      </c>
    </row>
    <row r="14" spans="2:17" x14ac:dyDescent="0.25">
      <c r="B14" s="34" t="s">
        <v>887</v>
      </c>
      <c r="D14" s="35"/>
      <c r="E14" s="30" t="s">
        <v>888</v>
      </c>
      <c r="F14" s="38">
        <v>0.2</v>
      </c>
    </row>
    <row r="15" spans="2:17" x14ac:dyDescent="0.25">
      <c r="D15" s="36"/>
      <c r="E15" s="30" t="s">
        <v>889</v>
      </c>
      <c r="F15" s="38">
        <v>0.4</v>
      </c>
    </row>
    <row r="16" spans="2:17" x14ac:dyDescent="0.25">
      <c r="D16" s="37"/>
      <c r="E16" s="30" t="s">
        <v>890</v>
      </c>
      <c r="F16" s="38">
        <f>+F15</f>
        <v>0.4</v>
      </c>
    </row>
    <row r="32" spans="2:2" x14ac:dyDescent="0.25">
      <c r="B32" s="28" t="s">
        <v>950</v>
      </c>
    </row>
    <row r="34" spans="1:16" ht="16.5" thickBot="1" x14ac:dyDescent="0.3">
      <c r="B34" s="28" t="s">
        <v>881</v>
      </c>
      <c r="C34" s="29">
        <v>2018</v>
      </c>
    </row>
    <row r="35" spans="1:16" ht="13.5" thickTop="1" x14ac:dyDescent="0.25"/>
    <row r="36" spans="1:16" x14ac:dyDescent="0.25">
      <c r="B36" s="48" t="s">
        <v>27</v>
      </c>
      <c r="C36" s="48"/>
      <c r="D36" s="32" t="s">
        <v>36</v>
      </c>
      <c r="E36" s="32" t="s">
        <v>35</v>
      </c>
      <c r="F36" s="32" t="s">
        <v>34</v>
      </c>
      <c r="G36" s="32" t="s">
        <v>867</v>
      </c>
      <c r="H36" s="32" t="s">
        <v>868</v>
      </c>
      <c r="I36" s="32" t="s">
        <v>869</v>
      </c>
      <c r="J36" s="32" t="s">
        <v>870</v>
      </c>
      <c r="K36" s="32" t="s">
        <v>871</v>
      </c>
      <c r="L36" s="32" t="s">
        <v>872</v>
      </c>
      <c r="M36" s="32" t="s">
        <v>873</v>
      </c>
      <c r="N36" s="32" t="s">
        <v>874</v>
      </c>
      <c r="O36" s="32" t="s">
        <v>875</v>
      </c>
      <c r="P36" s="41" t="s">
        <v>893</v>
      </c>
    </row>
    <row r="37" spans="1:16" x14ac:dyDescent="0.25">
      <c r="A37" s="39">
        <v>1</v>
      </c>
      <c r="B37" s="47" t="str">
        <f>IF(Tablas!$J4="","",Tablas!$J4)</f>
        <v>01 - BATERIAS</v>
      </c>
      <c r="C37" s="47"/>
      <c r="D37" s="40" t="str">
        <f>IFERROR((COUNTIFS(Tabla7[Año],$C$34,Tabla7[Mes],D$36,Tabla7[Se cumplió Plazo de entrega?],"SI",Tabla7[Categoría],$B37)/COUNTIFS(Tabla7[Año],$C$34,Tabla7[Mes],D$36,Tabla7[Se cumplió Plazo de entrega?],"*",Tabla7[Categoría],$B37))*(COUNTIFS(Tabla7[Año],$C$34,Tabla7[Mes],D$36,Tabla7[Entrega completa?],"SI",Tabla7[Categoría],$B37)/COUNTIFS(Tabla7[Año],$C$34,Tabla7[Mes],D$36,Tabla7[Entrega completa?],"*",Tabla7[Categoría],$B37))*(COUNTIFS(Tabla7[Año],$C$34,Tabla7[Mes],D$36,Tabla7[Entrega conforme? Sin ninguna incidencia],"SI",Tabla7[Categoría],$B37)/COUNTIFS(Tabla7[Año],$C$34,Tabla7[Mes],D$36,Tabla7[Entrega conforme? Sin ninguna incidencia],"*",Tabla7[Categoría],$B37)),"")</f>
        <v/>
      </c>
      <c r="E37" s="40" t="str">
        <f>IFERROR((COUNTIFS(Tabla7[Año],$C$34,Tabla7[Mes],E$36,Tabla7[Se cumplió Plazo de entrega?],"SI",Tabla7[Categoría],$B37)/COUNTIFS(Tabla7[Año],$C$34,Tabla7[Mes],E$36,Tabla7[Se cumplió Plazo de entrega?],"*",Tabla7[Categoría],$B37))*(COUNTIFS(Tabla7[Año],$C$34,Tabla7[Mes],E$36,Tabla7[Entrega completa?],"SI",Tabla7[Categoría],$B37)/COUNTIFS(Tabla7[Año],$C$34,Tabla7[Mes],E$36,Tabla7[Entrega completa?],"*",Tabla7[Categoría],$B37))*(COUNTIFS(Tabla7[Año],$C$34,Tabla7[Mes],E$36,Tabla7[Entrega conforme? Sin ninguna incidencia],"SI",Tabla7[Categoría],$B37)/COUNTIFS(Tabla7[Año],$C$34,Tabla7[Mes],E$36,Tabla7[Entrega conforme? Sin ninguna incidencia],"*",Tabla7[Categoría],$B37)),"")</f>
        <v/>
      </c>
      <c r="F37" s="40">
        <f>IFERROR((COUNTIFS(Tabla7[Año],$C$34,Tabla7[Mes],F$36,Tabla7[Se cumplió Plazo de entrega?],"SI",Tabla7[Categoría],$B37)/COUNTIFS(Tabla7[Año],$C$34,Tabla7[Mes],F$36,Tabla7[Se cumplió Plazo de entrega?],"*",Tabla7[Categoría],$B37))*(COUNTIFS(Tabla7[Año],$C$34,Tabla7[Mes],F$36,Tabla7[Entrega completa?],"SI",Tabla7[Categoría],$B37)/COUNTIFS(Tabla7[Año],$C$34,Tabla7[Mes],F$36,Tabla7[Entrega completa?],"*",Tabla7[Categoría],$B37))*(COUNTIFS(Tabla7[Año],$C$34,Tabla7[Mes],F$36,Tabla7[Entrega conforme? Sin ninguna incidencia],"SI",Tabla7[Categoría],$B37)/COUNTIFS(Tabla7[Año],$C$34,Tabla7[Mes],F$36,Tabla7[Entrega conforme? Sin ninguna incidencia],"*",Tabla7[Categoría],$B37)),"")</f>
        <v>0</v>
      </c>
      <c r="G37" s="40">
        <f>IFERROR((COUNTIFS(Tabla7[Año],$C$34,Tabla7[Mes],G$36,Tabla7[Se cumplió Plazo de entrega?],"SI",Tabla7[Categoría],$B37)/COUNTIFS(Tabla7[Año],$C$34,Tabla7[Mes],G$36,Tabla7[Se cumplió Plazo de entrega?],"*",Tabla7[Categoría],$B37))*(COUNTIFS(Tabla7[Año],$C$34,Tabla7[Mes],G$36,Tabla7[Entrega completa?],"SI",Tabla7[Categoría],$B37)/COUNTIFS(Tabla7[Año],$C$34,Tabla7[Mes],G$36,Tabla7[Entrega completa?],"*",Tabla7[Categoría],$B37))*(COUNTIFS(Tabla7[Año],$C$34,Tabla7[Mes],G$36,Tabla7[Entrega conforme? Sin ninguna incidencia],"SI",Tabla7[Categoría],$B37)/COUNTIFS(Tabla7[Año],$C$34,Tabla7[Mes],G$36,Tabla7[Entrega conforme? Sin ninguna incidencia],"*",Tabla7[Categoría],$B37)),"")</f>
        <v>1</v>
      </c>
      <c r="H37" s="40">
        <f>IFERROR((COUNTIFS(Tabla7[Año],$C$34,Tabla7[Mes],H$36,Tabla7[Se cumplió Plazo de entrega?],"SI",Tabla7[Categoría],$B37)/COUNTIFS(Tabla7[Año],$C$34,Tabla7[Mes],H$36,Tabla7[Se cumplió Plazo de entrega?],"*",Tabla7[Categoría],$B37))*(COUNTIFS(Tabla7[Año],$C$34,Tabla7[Mes],H$36,Tabla7[Entrega completa?],"SI",Tabla7[Categoría],$B37)/COUNTIFS(Tabla7[Año],$C$34,Tabla7[Mes],H$36,Tabla7[Entrega completa?],"*",Tabla7[Categoría],$B37))*(COUNTIFS(Tabla7[Año],$C$34,Tabla7[Mes],H$36,Tabla7[Entrega conforme? Sin ninguna incidencia],"SI",Tabla7[Categoría],$B37)/COUNTIFS(Tabla7[Año],$C$34,Tabla7[Mes],H$36,Tabla7[Entrega conforme? Sin ninguna incidencia],"*",Tabla7[Categoría],$B37)),"")</f>
        <v>1</v>
      </c>
      <c r="I37" s="40" t="str">
        <f>IFERROR((COUNTIFS(Tabla7[Año],$C$34,Tabla7[Mes],I$36,Tabla7[Se cumplió Plazo de entrega?],"SI",Tabla7[Categoría],$B37)/COUNTIFS(Tabla7[Año],$C$34,Tabla7[Mes],I$36,Tabla7[Se cumplió Plazo de entrega?],"*",Tabla7[Categoría],$B37))*(COUNTIFS(Tabla7[Año],$C$34,Tabla7[Mes],I$36,Tabla7[Entrega completa?],"SI",Tabla7[Categoría],$B37)/COUNTIFS(Tabla7[Año],$C$34,Tabla7[Mes],I$36,Tabla7[Entrega completa?],"*",Tabla7[Categoría],$B37))*(COUNTIFS(Tabla7[Año],$C$34,Tabla7[Mes],I$36,Tabla7[Entrega conforme? Sin ninguna incidencia],"SI",Tabla7[Categoría],$B37)/COUNTIFS(Tabla7[Año],$C$34,Tabla7[Mes],I$36,Tabla7[Entrega conforme? Sin ninguna incidencia],"*",Tabla7[Categoría],$B37)),"")</f>
        <v/>
      </c>
      <c r="J37" s="40" t="str">
        <f>IFERROR((COUNTIFS(Tabla7[Año],$C$34,Tabla7[Mes],J$36,Tabla7[Se cumplió Plazo de entrega?],"SI",Tabla7[Categoría],$B37)/COUNTIFS(Tabla7[Año],$C$34,Tabla7[Mes],J$36,Tabla7[Se cumplió Plazo de entrega?],"*",Tabla7[Categoría],$B37))*(COUNTIFS(Tabla7[Año],$C$34,Tabla7[Mes],J$36,Tabla7[Entrega completa?],"SI",Tabla7[Categoría],$B37)/COUNTIFS(Tabla7[Año],$C$34,Tabla7[Mes],J$36,Tabla7[Entrega completa?],"*",Tabla7[Categoría],$B37))*(COUNTIFS(Tabla7[Año],$C$34,Tabla7[Mes],J$36,Tabla7[Entrega conforme? Sin ninguna incidencia],"SI",Tabla7[Categoría],$B37)/COUNTIFS(Tabla7[Año],$C$34,Tabla7[Mes],J$36,Tabla7[Entrega conforme? Sin ninguna incidencia],"*",Tabla7[Categoría],$B37)),"")</f>
        <v/>
      </c>
      <c r="K37" s="40" t="str">
        <f>IFERROR((COUNTIFS(Tabla7[Año],$C$34,Tabla7[Mes],K$36,Tabla7[Se cumplió Plazo de entrega?],"SI",Tabla7[Categoría],$B37)/COUNTIFS(Tabla7[Año],$C$34,Tabla7[Mes],K$36,Tabla7[Se cumplió Plazo de entrega?],"*",Tabla7[Categoría],$B37))*(COUNTIFS(Tabla7[Año],$C$34,Tabla7[Mes],K$36,Tabla7[Entrega completa?],"SI",Tabla7[Categoría],$B37)/COUNTIFS(Tabla7[Año],$C$34,Tabla7[Mes],K$36,Tabla7[Entrega completa?],"*",Tabla7[Categoría],$B37))*(COUNTIFS(Tabla7[Año],$C$34,Tabla7[Mes],K$36,Tabla7[Entrega conforme? Sin ninguna incidencia],"SI",Tabla7[Categoría],$B37)/COUNTIFS(Tabla7[Año],$C$34,Tabla7[Mes],K$36,Tabla7[Entrega conforme? Sin ninguna incidencia],"*",Tabla7[Categoría],$B37)),"")</f>
        <v/>
      </c>
      <c r="L37" s="40" t="str">
        <f>IFERROR((COUNTIFS(Tabla7[Año],$C$34,Tabla7[Mes],L$36,Tabla7[Se cumplió Plazo de entrega?],"SI",Tabla7[Categoría],$B37)/COUNTIFS(Tabla7[Año],$C$34,Tabla7[Mes],L$36,Tabla7[Se cumplió Plazo de entrega?],"*",Tabla7[Categoría],$B37))*(COUNTIFS(Tabla7[Año],$C$34,Tabla7[Mes],L$36,Tabla7[Entrega completa?],"SI",Tabla7[Categoría],$B37)/COUNTIFS(Tabla7[Año],$C$34,Tabla7[Mes],L$36,Tabla7[Entrega completa?],"*",Tabla7[Categoría],$B37))*(COUNTIFS(Tabla7[Año],$C$34,Tabla7[Mes],L$36,Tabla7[Entrega conforme? Sin ninguna incidencia],"SI",Tabla7[Categoría],$B37)/COUNTIFS(Tabla7[Año],$C$34,Tabla7[Mes],L$36,Tabla7[Entrega conforme? Sin ninguna incidencia],"*",Tabla7[Categoría],$B37)),"")</f>
        <v/>
      </c>
      <c r="M37" s="40" t="str">
        <f>IFERROR((COUNTIFS(Tabla7[Año],$C$34,Tabla7[Mes],M$36,Tabla7[Se cumplió Plazo de entrega?],"SI",Tabla7[Categoría],$B37)/COUNTIFS(Tabla7[Año],$C$34,Tabla7[Mes],M$36,Tabla7[Se cumplió Plazo de entrega?],"*",Tabla7[Categoría],$B37))*(COUNTIFS(Tabla7[Año],$C$34,Tabla7[Mes],M$36,Tabla7[Entrega completa?],"SI",Tabla7[Categoría],$B37)/COUNTIFS(Tabla7[Año],$C$34,Tabla7[Mes],M$36,Tabla7[Entrega completa?],"*",Tabla7[Categoría],$B37))*(COUNTIFS(Tabla7[Año],$C$34,Tabla7[Mes],M$36,Tabla7[Entrega conforme? Sin ninguna incidencia],"SI",Tabla7[Categoría],$B37)/COUNTIFS(Tabla7[Año],$C$34,Tabla7[Mes],M$36,Tabla7[Entrega conforme? Sin ninguna incidencia],"*",Tabla7[Categoría],$B37)),"")</f>
        <v/>
      </c>
      <c r="N37" s="40" t="str">
        <f>IFERROR((COUNTIFS(Tabla7[Año],$C$34,Tabla7[Mes],N$36,Tabla7[Se cumplió Plazo de entrega?],"SI",Tabla7[Categoría],$B37)/COUNTIFS(Tabla7[Año],$C$34,Tabla7[Mes],N$36,Tabla7[Se cumplió Plazo de entrega?],"*",Tabla7[Categoría],$B37))*(COUNTIFS(Tabla7[Año],$C$34,Tabla7[Mes],N$36,Tabla7[Entrega completa?],"SI",Tabla7[Categoría],$B37)/COUNTIFS(Tabla7[Año],$C$34,Tabla7[Mes],N$36,Tabla7[Entrega completa?],"*",Tabla7[Categoría],$B37))*(COUNTIFS(Tabla7[Año],$C$34,Tabla7[Mes],N$36,Tabla7[Entrega conforme? Sin ninguna incidencia],"SI",Tabla7[Categoría],$B37)/COUNTIFS(Tabla7[Año],$C$34,Tabla7[Mes],N$36,Tabla7[Entrega conforme? Sin ninguna incidencia],"*",Tabla7[Categoría],$B37)),"")</f>
        <v/>
      </c>
      <c r="O37" s="40" t="str">
        <f>IFERROR((COUNTIFS(Tabla7[Año],$C$34,Tabla7[Mes],O$36,Tabla7[Se cumplió Plazo de entrega?],"SI",Tabla7[Categoría],$B37)/COUNTIFS(Tabla7[Año],$C$34,Tabla7[Mes],O$36,Tabla7[Se cumplió Plazo de entrega?],"*",Tabla7[Categoría],$B37))*(COUNTIFS(Tabla7[Año],$C$34,Tabla7[Mes],O$36,Tabla7[Entrega completa?],"SI",Tabla7[Categoría],$B37)/COUNTIFS(Tabla7[Año],$C$34,Tabla7[Mes],O$36,Tabla7[Entrega completa?],"*",Tabla7[Categoría],$B37))*(COUNTIFS(Tabla7[Año],$C$34,Tabla7[Mes],O$36,Tabla7[Entrega conforme? Sin ninguna incidencia],"SI",Tabla7[Categoría],$B37)/COUNTIFS(Tabla7[Año],$C$34,Tabla7[Mes],O$36,Tabla7[Entrega conforme? Sin ninguna incidencia],"*",Tabla7[Categoría],$B37)),"")</f>
        <v/>
      </c>
      <c r="P37" s="43">
        <f t="shared" ref="P37:P56" si="2">IFERROR(AVERAGE(D37:O37),"")</f>
        <v>0.66666666666666663</v>
      </c>
    </row>
    <row r="38" spans="1:16" x14ac:dyDescent="0.25">
      <c r="A38" s="39">
        <v>2</v>
      </c>
      <c r="B38" s="47" t="str">
        <f>IF(Tablas!$J5="","",Tablas!$J5)</f>
        <v>02 - BUJIAS</v>
      </c>
      <c r="C38" s="47"/>
      <c r="D38" s="40" t="str">
        <f>IFERROR((COUNTIFS(Tabla7[Año],$C$34,Tabla7[Mes],D$36,Tabla7[Se cumplió Plazo de entrega?],"SI",Tabla7[Categoría],$B38)/COUNTIFS(Tabla7[Año],$C$34,Tabla7[Mes],D$36,Tabla7[Se cumplió Plazo de entrega?],"*",Tabla7[Categoría],$B38))*(COUNTIFS(Tabla7[Año],$C$34,Tabla7[Mes],D$36,Tabla7[Entrega completa?],"SI",Tabla7[Categoría],$B38)/COUNTIFS(Tabla7[Año],$C$34,Tabla7[Mes],D$36,Tabla7[Entrega completa?],"*",Tabla7[Categoría],$B38))*(COUNTIFS(Tabla7[Año],$C$34,Tabla7[Mes],D$36,Tabla7[Entrega conforme? Sin ninguna incidencia],"SI",Tabla7[Categoría],$B38)/COUNTIFS(Tabla7[Año],$C$34,Tabla7[Mes],D$36,Tabla7[Entrega conforme? Sin ninguna incidencia],"*",Tabla7[Categoría],$B38)),"")</f>
        <v/>
      </c>
      <c r="E38" s="40">
        <f>IFERROR((COUNTIFS(Tabla7[Año],$C$34,Tabla7[Mes],E$36,Tabla7[Se cumplió Plazo de entrega?],"SI",Tabla7[Categoría],$B38)/COUNTIFS(Tabla7[Año],$C$34,Tabla7[Mes],E$36,Tabla7[Se cumplió Plazo de entrega?],"*",Tabla7[Categoría],$B38))*(COUNTIFS(Tabla7[Año],$C$34,Tabla7[Mes],E$36,Tabla7[Entrega completa?],"SI",Tabla7[Categoría],$B38)/COUNTIFS(Tabla7[Año],$C$34,Tabla7[Mes],E$36,Tabla7[Entrega completa?],"*",Tabla7[Categoría],$B38))*(COUNTIFS(Tabla7[Año],$C$34,Tabla7[Mes],E$36,Tabla7[Entrega conforme? Sin ninguna incidencia],"SI",Tabla7[Categoría],$B38)/COUNTIFS(Tabla7[Año],$C$34,Tabla7[Mes],E$36,Tabla7[Entrega conforme? Sin ninguna incidencia],"*",Tabla7[Categoría],$B38)),"")</f>
        <v>0</v>
      </c>
      <c r="F38" s="40" t="str">
        <f>IFERROR((COUNTIFS(Tabla7[Año],$C$34,Tabla7[Mes],F$36,Tabla7[Se cumplió Plazo de entrega?],"SI",Tabla7[Categoría],$B38)/COUNTIFS(Tabla7[Año],$C$34,Tabla7[Mes],F$36,Tabla7[Se cumplió Plazo de entrega?],"*",Tabla7[Categoría],$B38))*(COUNTIFS(Tabla7[Año],$C$34,Tabla7[Mes],F$36,Tabla7[Entrega completa?],"SI",Tabla7[Categoría],$B38)/COUNTIFS(Tabla7[Año],$C$34,Tabla7[Mes],F$36,Tabla7[Entrega completa?],"*",Tabla7[Categoría],$B38))*(COUNTIFS(Tabla7[Año],$C$34,Tabla7[Mes],F$36,Tabla7[Entrega conforme? Sin ninguna incidencia],"SI",Tabla7[Categoría],$B38)/COUNTIFS(Tabla7[Año],$C$34,Tabla7[Mes],F$36,Tabla7[Entrega conforme? Sin ninguna incidencia],"*",Tabla7[Categoría],$B38)),"")</f>
        <v/>
      </c>
      <c r="G38" s="40" t="str">
        <f>IFERROR((COUNTIFS(Tabla7[Año],$C$34,Tabla7[Mes],G$36,Tabla7[Se cumplió Plazo de entrega?],"SI",Tabla7[Categoría],$B38)/COUNTIFS(Tabla7[Año],$C$34,Tabla7[Mes],G$36,Tabla7[Se cumplió Plazo de entrega?],"*",Tabla7[Categoría],$B38))*(COUNTIFS(Tabla7[Año],$C$34,Tabla7[Mes],G$36,Tabla7[Entrega completa?],"SI",Tabla7[Categoría],$B38)/COUNTIFS(Tabla7[Año],$C$34,Tabla7[Mes],G$36,Tabla7[Entrega completa?],"*",Tabla7[Categoría],$B38))*(COUNTIFS(Tabla7[Año],$C$34,Tabla7[Mes],G$36,Tabla7[Entrega conforme? Sin ninguna incidencia],"SI",Tabla7[Categoría],$B38)/COUNTIFS(Tabla7[Año],$C$34,Tabla7[Mes],G$36,Tabla7[Entrega conforme? Sin ninguna incidencia],"*",Tabla7[Categoría],$B38)),"")</f>
        <v/>
      </c>
      <c r="H38" s="40" t="str">
        <f>IFERROR((COUNTIFS(Tabla7[Año],$C$34,Tabla7[Mes],H$36,Tabla7[Se cumplió Plazo de entrega?],"SI",Tabla7[Categoría],$B38)/COUNTIFS(Tabla7[Año],$C$34,Tabla7[Mes],H$36,Tabla7[Se cumplió Plazo de entrega?],"*",Tabla7[Categoría],$B38))*(COUNTIFS(Tabla7[Año],$C$34,Tabla7[Mes],H$36,Tabla7[Entrega completa?],"SI",Tabla7[Categoría],$B38)/COUNTIFS(Tabla7[Año],$C$34,Tabla7[Mes],H$36,Tabla7[Entrega completa?],"*",Tabla7[Categoría],$B38))*(COUNTIFS(Tabla7[Año],$C$34,Tabla7[Mes],H$36,Tabla7[Entrega conforme? Sin ninguna incidencia],"SI",Tabla7[Categoría],$B38)/COUNTIFS(Tabla7[Año],$C$34,Tabla7[Mes],H$36,Tabla7[Entrega conforme? Sin ninguna incidencia],"*",Tabla7[Categoría],$B38)),"")</f>
        <v/>
      </c>
      <c r="I38" s="40" t="str">
        <f>IFERROR((COUNTIFS(Tabla7[Año],$C$34,Tabla7[Mes],I$36,Tabla7[Se cumplió Plazo de entrega?],"SI",Tabla7[Categoría],$B38)/COUNTIFS(Tabla7[Año],$C$34,Tabla7[Mes],I$36,Tabla7[Se cumplió Plazo de entrega?],"*",Tabla7[Categoría],$B38))*(COUNTIFS(Tabla7[Año],$C$34,Tabla7[Mes],I$36,Tabla7[Entrega completa?],"SI",Tabla7[Categoría],$B38)/COUNTIFS(Tabla7[Año],$C$34,Tabla7[Mes],I$36,Tabla7[Entrega completa?],"*",Tabla7[Categoría],$B38))*(COUNTIFS(Tabla7[Año],$C$34,Tabla7[Mes],I$36,Tabla7[Entrega conforme? Sin ninguna incidencia],"SI",Tabla7[Categoría],$B38)/COUNTIFS(Tabla7[Año],$C$34,Tabla7[Mes],I$36,Tabla7[Entrega conforme? Sin ninguna incidencia],"*",Tabla7[Categoría],$B38)),"")</f>
        <v/>
      </c>
      <c r="J38" s="40" t="str">
        <f>IFERROR((COUNTIFS(Tabla7[Año],$C$34,Tabla7[Mes],J$36,Tabla7[Se cumplió Plazo de entrega?],"SI",Tabla7[Categoría],$B38)/COUNTIFS(Tabla7[Año],$C$34,Tabla7[Mes],J$36,Tabla7[Se cumplió Plazo de entrega?],"*",Tabla7[Categoría],$B38))*(COUNTIFS(Tabla7[Año],$C$34,Tabla7[Mes],J$36,Tabla7[Entrega completa?],"SI",Tabla7[Categoría],$B38)/COUNTIFS(Tabla7[Año],$C$34,Tabla7[Mes],J$36,Tabla7[Entrega completa?],"*",Tabla7[Categoría],$B38))*(COUNTIFS(Tabla7[Año],$C$34,Tabla7[Mes],J$36,Tabla7[Entrega conforme? Sin ninguna incidencia],"SI",Tabla7[Categoría],$B38)/COUNTIFS(Tabla7[Año],$C$34,Tabla7[Mes],J$36,Tabla7[Entrega conforme? Sin ninguna incidencia],"*",Tabla7[Categoría],$B38)),"")</f>
        <v/>
      </c>
      <c r="K38" s="40" t="str">
        <f>IFERROR((COUNTIFS(Tabla7[Año],$C$34,Tabla7[Mes],K$36,Tabla7[Se cumplió Plazo de entrega?],"SI",Tabla7[Categoría],$B38)/COUNTIFS(Tabla7[Año],$C$34,Tabla7[Mes],K$36,Tabla7[Se cumplió Plazo de entrega?],"*",Tabla7[Categoría],$B38))*(COUNTIFS(Tabla7[Año],$C$34,Tabla7[Mes],K$36,Tabla7[Entrega completa?],"SI",Tabla7[Categoría],$B38)/COUNTIFS(Tabla7[Año],$C$34,Tabla7[Mes],K$36,Tabla7[Entrega completa?],"*",Tabla7[Categoría],$B38))*(COUNTIFS(Tabla7[Año],$C$34,Tabla7[Mes],K$36,Tabla7[Entrega conforme? Sin ninguna incidencia],"SI",Tabla7[Categoría],$B38)/COUNTIFS(Tabla7[Año],$C$34,Tabla7[Mes],K$36,Tabla7[Entrega conforme? Sin ninguna incidencia],"*",Tabla7[Categoría],$B38)),"")</f>
        <v/>
      </c>
      <c r="L38" s="40" t="str">
        <f>IFERROR((COUNTIFS(Tabla7[Año],$C$34,Tabla7[Mes],L$36,Tabla7[Se cumplió Plazo de entrega?],"SI",Tabla7[Categoría],$B38)/COUNTIFS(Tabla7[Año],$C$34,Tabla7[Mes],L$36,Tabla7[Se cumplió Plazo de entrega?],"*",Tabla7[Categoría],$B38))*(COUNTIFS(Tabla7[Año],$C$34,Tabla7[Mes],L$36,Tabla7[Entrega completa?],"SI",Tabla7[Categoría],$B38)/COUNTIFS(Tabla7[Año],$C$34,Tabla7[Mes],L$36,Tabla7[Entrega completa?],"*",Tabla7[Categoría],$B38))*(COUNTIFS(Tabla7[Año],$C$34,Tabla7[Mes],L$36,Tabla7[Entrega conforme? Sin ninguna incidencia],"SI",Tabla7[Categoría],$B38)/COUNTIFS(Tabla7[Año],$C$34,Tabla7[Mes],L$36,Tabla7[Entrega conforme? Sin ninguna incidencia],"*",Tabla7[Categoría],$B38)),"")</f>
        <v/>
      </c>
      <c r="M38" s="40" t="str">
        <f>IFERROR((COUNTIFS(Tabla7[Año],$C$34,Tabla7[Mes],M$36,Tabla7[Se cumplió Plazo de entrega?],"SI",Tabla7[Categoría],$B38)/COUNTIFS(Tabla7[Año],$C$34,Tabla7[Mes],M$36,Tabla7[Se cumplió Plazo de entrega?],"*",Tabla7[Categoría],$B38))*(COUNTIFS(Tabla7[Año],$C$34,Tabla7[Mes],M$36,Tabla7[Entrega completa?],"SI",Tabla7[Categoría],$B38)/COUNTIFS(Tabla7[Año],$C$34,Tabla7[Mes],M$36,Tabla7[Entrega completa?],"*",Tabla7[Categoría],$B38))*(COUNTIFS(Tabla7[Año],$C$34,Tabla7[Mes],M$36,Tabla7[Entrega conforme? Sin ninguna incidencia],"SI",Tabla7[Categoría],$B38)/COUNTIFS(Tabla7[Año],$C$34,Tabla7[Mes],M$36,Tabla7[Entrega conforme? Sin ninguna incidencia],"*",Tabla7[Categoría],$B38)),"")</f>
        <v/>
      </c>
      <c r="N38" s="40" t="str">
        <f>IFERROR((COUNTIFS(Tabla7[Año],$C$34,Tabla7[Mes],N$36,Tabla7[Se cumplió Plazo de entrega?],"SI",Tabla7[Categoría],$B38)/COUNTIFS(Tabla7[Año],$C$34,Tabla7[Mes],N$36,Tabla7[Se cumplió Plazo de entrega?],"*",Tabla7[Categoría],$B38))*(COUNTIFS(Tabla7[Año],$C$34,Tabla7[Mes],N$36,Tabla7[Entrega completa?],"SI",Tabla7[Categoría],$B38)/COUNTIFS(Tabla7[Año],$C$34,Tabla7[Mes],N$36,Tabla7[Entrega completa?],"*",Tabla7[Categoría],$B38))*(COUNTIFS(Tabla7[Año],$C$34,Tabla7[Mes],N$36,Tabla7[Entrega conforme? Sin ninguna incidencia],"SI",Tabla7[Categoría],$B38)/COUNTIFS(Tabla7[Año],$C$34,Tabla7[Mes],N$36,Tabla7[Entrega conforme? Sin ninguna incidencia],"*",Tabla7[Categoría],$B38)),"")</f>
        <v/>
      </c>
      <c r="O38" s="40" t="str">
        <f>IFERROR((COUNTIFS(Tabla7[Año],$C$34,Tabla7[Mes],O$36,Tabla7[Se cumplió Plazo de entrega?],"SI",Tabla7[Categoría],$B38)/COUNTIFS(Tabla7[Año],$C$34,Tabla7[Mes],O$36,Tabla7[Se cumplió Plazo de entrega?],"*",Tabla7[Categoría],$B38))*(COUNTIFS(Tabla7[Año],$C$34,Tabla7[Mes],O$36,Tabla7[Entrega completa?],"SI",Tabla7[Categoría],$B38)/COUNTIFS(Tabla7[Año],$C$34,Tabla7[Mes],O$36,Tabla7[Entrega completa?],"*",Tabla7[Categoría],$B38))*(COUNTIFS(Tabla7[Año],$C$34,Tabla7[Mes],O$36,Tabla7[Entrega conforme? Sin ninguna incidencia],"SI",Tabla7[Categoría],$B38)/COUNTIFS(Tabla7[Año],$C$34,Tabla7[Mes],O$36,Tabla7[Entrega conforme? Sin ninguna incidencia],"*",Tabla7[Categoría],$B38)),"")</f>
        <v/>
      </c>
      <c r="P38" s="43">
        <f t="shared" si="2"/>
        <v>0</v>
      </c>
    </row>
    <row r="39" spans="1:16" x14ac:dyDescent="0.25">
      <c r="A39" s="39">
        <v>3</v>
      </c>
      <c r="B39" s="47" t="str">
        <f>IF(Tablas!$J6="","",Tablas!$J6)</f>
        <v>03 - FILTROS</v>
      </c>
      <c r="C39" s="47"/>
      <c r="D39" s="40">
        <f>IFERROR((COUNTIFS(Tabla7[Año],$C$34,Tabla7[Mes],D$36,Tabla7[Se cumplió Plazo de entrega?],"SI",Tabla7[Categoría],$B39)/COUNTIFS(Tabla7[Año],$C$34,Tabla7[Mes],D$36,Tabla7[Se cumplió Plazo de entrega?],"*",Tabla7[Categoría],$B39))*(COUNTIFS(Tabla7[Año],$C$34,Tabla7[Mes],D$36,Tabla7[Entrega completa?],"SI",Tabla7[Categoría],$B39)/COUNTIFS(Tabla7[Año],$C$34,Tabla7[Mes],D$36,Tabla7[Entrega completa?],"*",Tabla7[Categoría],$B39))*(COUNTIFS(Tabla7[Año],$C$34,Tabla7[Mes],D$36,Tabla7[Entrega conforme? Sin ninguna incidencia],"SI",Tabla7[Categoría],$B39)/COUNTIFS(Tabla7[Año],$C$34,Tabla7[Mes],D$36,Tabla7[Entrega conforme? Sin ninguna incidencia],"*",Tabla7[Categoría],$B39)),"")</f>
        <v>0</v>
      </c>
      <c r="E39" s="40">
        <f>IFERROR((COUNTIFS(Tabla7[Año],$C$34,Tabla7[Mes],E$36,Tabla7[Se cumplió Plazo de entrega?],"SI",Tabla7[Categoría],$B39)/COUNTIFS(Tabla7[Año],$C$34,Tabla7[Mes],E$36,Tabla7[Se cumplió Plazo de entrega?],"*",Tabla7[Categoría],$B39))*(COUNTIFS(Tabla7[Año],$C$34,Tabla7[Mes],E$36,Tabla7[Entrega completa?],"SI",Tabla7[Categoría],$B39)/COUNTIFS(Tabla7[Año],$C$34,Tabla7[Mes],E$36,Tabla7[Entrega completa?],"*",Tabla7[Categoría],$B39))*(COUNTIFS(Tabla7[Año],$C$34,Tabla7[Mes],E$36,Tabla7[Entrega conforme? Sin ninguna incidencia],"SI",Tabla7[Categoría],$B39)/COUNTIFS(Tabla7[Año],$C$34,Tabla7[Mes],E$36,Tabla7[Entrega conforme? Sin ninguna incidencia],"*",Tabla7[Categoría],$B39)),"")</f>
        <v>0</v>
      </c>
      <c r="F39" s="40">
        <f>IFERROR((COUNTIFS(Tabla7[Año],$C$34,Tabla7[Mes],F$36,Tabla7[Se cumplió Plazo de entrega?],"SI",Tabla7[Categoría],$B39)/COUNTIFS(Tabla7[Año],$C$34,Tabla7[Mes],F$36,Tabla7[Se cumplió Plazo de entrega?],"*",Tabla7[Categoría],$B39))*(COUNTIFS(Tabla7[Año],$C$34,Tabla7[Mes],F$36,Tabla7[Entrega completa?],"SI",Tabla7[Categoría],$B39)/COUNTIFS(Tabla7[Año],$C$34,Tabla7[Mes],F$36,Tabla7[Entrega completa?],"*",Tabla7[Categoría],$B39))*(COUNTIFS(Tabla7[Año],$C$34,Tabla7[Mes],F$36,Tabla7[Entrega conforme? Sin ninguna incidencia],"SI",Tabla7[Categoría],$B39)/COUNTIFS(Tabla7[Año],$C$34,Tabla7[Mes],F$36,Tabla7[Entrega conforme? Sin ninguna incidencia],"*",Tabla7[Categoría],$B39)),"")</f>
        <v>0.125</v>
      </c>
      <c r="G39" s="40" t="str">
        <f>IFERROR((COUNTIFS(Tabla7[Año],$C$34,Tabla7[Mes],G$36,Tabla7[Se cumplió Plazo de entrega?],"SI",Tabla7[Categoría],$B39)/COUNTIFS(Tabla7[Año],$C$34,Tabla7[Mes],G$36,Tabla7[Se cumplió Plazo de entrega?],"*",Tabla7[Categoría],$B39))*(COUNTIFS(Tabla7[Año],$C$34,Tabla7[Mes],G$36,Tabla7[Entrega completa?],"SI",Tabla7[Categoría],$B39)/COUNTIFS(Tabla7[Año],$C$34,Tabla7[Mes],G$36,Tabla7[Entrega completa?],"*",Tabla7[Categoría],$B39))*(COUNTIFS(Tabla7[Año],$C$34,Tabla7[Mes],G$36,Tabla7[Entrega conforme? Sin ninguna incidencia],"SI",Tabla7[Categoría],$B39)/COUNTIFS(Tabla7[Año],$C$34,Tabla7[Mes],G$36,Tabla7[Entrega conforme? Sin ninguna incidencia],"*",Tabla7[Categoría],$B39)),"")</f>
        <v/>
      </c>
      <c r="H39" s="40">
        <f>IFERROR((COUNTIFS(Tabla7[Año],$C$34,Tabla7[Mes],H$36,Tabla7[Se cumplió Plazo de entrega?],"SI",Tabla7[Categoría],$B39)/COUNTIFS(Tabla7[Año],$C$34,Tabla7[Mes],H$36,Tabla7[Se cumplió Plazo de entrega?],"*",Tabla7[Categoría],$B39))*(COUNTIFS(Tabla7[Año],$C$34,Tabla7[Mes],H$36,Tabla7[Entrega completa?],"SI",Tabla7[Categoría],$B39)/COUNTIFS(Tabla7[Año],$C$34,Tabla7[Mes],H$36,Tabla7[Entrega completa?],"*",Tabla7[Categoría],$B39))*(COUNTIFS(Tabla7[Año],$C$34,Tabla7[Mes],H$36,Tabla7[Entrega conforme? Sin ninguna incidencia],"SI",Tabla7[Categoría],$B39)/COUNTIFS(Tabla7[Año],$C$34,Tabla7[Mes],H$36,Tabla7[Entrega conforme? Sin ninguna incidencia],"*",Tabla7[Categoría],$B39)),"")</f>
        <v>0</v>
      </c>
      <c r="I39" s="40" t="str">
        <f>IFERROR((COUNTIFS(Tabla7[Año],$C$34,Tabla7[Mes],I$36,Tabla7[Se cumplió Plazo de entrega?],"SI",Tabla7[Categoría],$B39)/COUNTIFS(Tabla7[Año],$C$34,Tabla7[Mes],I$36,Tabla7[Se cumplió Plazo de entrega?],"*",Tabla7[Categoría],$B39))*(COUNTIFS(Tabla7[Año],$C$34,Tabla7[Mes],I$36,Tabla7[Entrega completa?],"SI",Tabla7[Categoría],$B39)/COUNTIFS(Tabla7[Año],$C$34,Tabla7[Mes],I$36,Tabla7[Entrega completa?],"*",Tabla7[Categoría],$B39))*(COUNTIFS(Tabla7[Año],$C$34,Tabla7[Mes],I$36,Tabla7[Entrega conforme? Sin ninguna incidencia],"SI",Tabla7[Categoría],$B39)/COUNTIFS(Tabla7[Año],$C$34,Tabla7[Mes],I$36,Tabla7[Entrega conforme? Sin ninguna incidencia],"*",Tabla7[Categoría],$B39)),"")</f>
        <v/>
      </c>
      <c r="J39" s="40" t="str">
        <f>IFERROR((COUNTIFS(Tabla7[Año],$C$34,Tabla7[Mes],J$36,Tabla7[Se cumplió Plazo de entrega?],"SI",Tabla7[Categoría],$B39)/COUNTIFS(Tabla7[Año],$C$34,Tabla7[Mes],J$36,Tabla7[Se cumplió Plazo de entrega?],"*",Tabla7[Categoría],$B39))*(COUNTIFS(Tabla7[Año],$C$34,Tabla7[Mes],J$36,Tabla7[Entrega completa?],"SI",Tabla7[Categoría],$B39)/COUNTIFS(Tabla7[Año],$C$34,Tabla7[Mes],J$36,Tabla7[Entrega completa?],"*",Tabla7[Categoría],$B39))*(COUNTIFS(Tabla7[Año],$C$34,Tabla7[Mes],J$36,Tabla7[Entrega conforme? Sin ninguna incidencia],"SI",Tabla7[Categoría],$B39)/COUNTIFS(Tabla7[Año],$C$34,Tabla7[Mes],J$36,Tabla7[Entrega conforme? Sin ninguna incidencia],"*",Tabla7[Categoría],$B39)),"")</f>
        <v/>
      </c>
      <c r="K39" s="40" t="str">
        <f>IFERROR((COUNTIFS(Tabla7[Año],$C$34,Tabla7[Mes],K$36,Tabla7[Se cumplió Plazo de entrega?],"SI",Tabla7[Categoría],$B39)/COUNTIFS(Tabla7[Año],$C$34,Tabla7[Mes],K$36,Tabla7[Se cumplió Plazo de entrega?],"*",Tabla7[Categoría],$B39))*(COUNTIFS(Tabla7[Año],$C$34,Tabla7[Mes],K$36,Tabla7[Entrega completa?],"SI",Tabla7[Categoría],$B39)/COUNTIFS(Tabla7[Año],$C$34,Tabla7[Mes],K$36,Tabla7[Entrega completa?],"*",Tabla7[Categoría],$B39))*(COUNTIFS(Tabla7[Año],$C$34,Tabla7[Mes],K$36,Tabla7[Entrega conforme? Sin ninguna incidencia],"SI",Tabla7[Categoría],$B39)/COUNTIFS(Tabla7[Año],$C$34,Tabla7[Mes],K$36,Tabla7[Entrega conforme? Sin ninguna incidencia],"*",Tabla7[Categoría],$B39)),"")</f>
        <v/>
      </c>
      <c r="L39" s="40" t="str">
        <f>IFERROR((COUNTIFS(Tabla7[Año],$C$34,Tabla7[Mes],L$36,Tabla7[Se cumplió Plazo de entrega?],"SI",Tabla7[Categoría],$B39)/COUNTIFS(Tabla7[Año],$C$34,Tabla7[Mes],L$36,Tabla7[Se cumplió Plazo de entrega?],"*",Tabla7[Categoría],$B39))*(COUNTIFS(Tabla7[Año],$C$34,Tabla7[Mes],L$36,Tabla7[Entrega completa?],"SI",Tabla7[Categoría],$B39)/COUNTIFS(Tabla7[Año],$C$34,Tabla7[Mes],L$36,Tabla7[Entrega completa?],"*",Tabla7[Categoría],$B39))*(COUNTIFS(Tabla7[Año],$C$34,Tabla7[Mes],L$36,Tabla7[Entrega conforme? Sin ninguna incidencia],"SI",Tabla7[Categoría],$B39)/COUNTIFS(Tabla7[Año],$C$34,Tabla7[Mes],L$36,Tabla7[Entrega conforme? Sin ninguna incidencia],"*",Tabla7[Categoría],$B39)),"")</f>
        <v/>
      </c>
      <c r="M39" s="40" t="str">
        <f>IFERROR((COUNTIFS(Tabla7[Año],$C$34,Tabla7[Mes],M$36,Tabla7[Se cumplió Plazo de entrega?],"SI",Tabla7[Categoría],$B39)/COUNTIFS(Tabla7[Año],$C$34,Tabla7[Mes],M$36,Tabla7[Se cumplió Plazo de entrega?],"*",Tabla7[Categoría],$B39))*(COUNTIFS(Tabla7[Año],$C$34,Tabla7[Mes],M$36,Tabla7[Entrega completa?],"SI",Tabla7[Categoría],$B39)/COUNTIFS(Tabla7[Año],$C$34,Tabla7[Mes],M$36,Tabla7[Entrega completa?],"*",Tabla7[Categoría],$B39))*(COUNTIFS(Tabla7[Año],$C$34,Tabla7[Mes],M$36,Tabla7[Entrega conforme? Sin ninguna incidencia],"SI",Tabla7[Categoría],$B39)/COUNTIFS(Tabla7[Año],$C$34,Tabla7[Mes],M$36,Tabla7[Entrega conforme? Sin ninguna incidencia],"*",Tabla7[Categoría],$B39)),"")</f>
        <v/>
      </c>
      <c r="N39" s="40" t="str">
        <f>IFERROR((COUNTIFS(Tabla7[Año],$C$34,Tabla7[Mes],N$36,Tabla7[Se cumplió Plazo de entrega?],"SI",Tabla7[Categoría],$B39)/COUNTIFS(Tabla7[Año],$C$34,Tabla7[Mes],N$36,Tabla7[Se cumplió Plazo de entrega?],"*",Tabla7[Categoría],$B39))*(COUNTIFS(Tabla7[Año],$C$34,Tabla7[Mes],N$36,Tabla7[Entrega completa?],"SI",Tabla7[Categoría],$B39)/COUNTIFS(Tabla7[Año],$C$34,Tabla7[Mes],N$36,Tabla7[Entrega completa?],"*",Tabla7[Categoría],$B39))*(COUNTIFS(Tabla7[Año],$C$34,Tabla7[Mes],N$36,Tabla7[Entrega conforme? Sin ninguna incidencia],"SI",Tabla7[Categoría],$B39)/COUNTIFS(Tabla7[Año],$C$34,Tabla7[Mes],N$36,Tabla7[Entrega conforme? Sin ninguna incidencia],"*",Tabla7[Categoría],$B39)),"")</f>
        <v/>
      </c>
      <c r="O39" s="40" t="str">
        <f>IFERROR((COUNTIFS(Tabla7[Año],$C$34,Tabla7[Mes],O$36,Tabla7[Se cumplió Plazo de entrega?],"SI",Tabla7[Categoría],$B39)/COUNTIFS(Tabla7[Año],$C$34,Tabla7[Mes],O$36,Tabla7[Se cumplió Plazo de entrega?],"*",Tabla7[Categoría],$B39))*(COUNTIFS(Tabla7[Año],$C$34,Tabla7[Mes],O$36,Tabla7[Entrega completa?],"SI",Tabla7[Categoría],$B39)/COUNTIFS(Tabla7[Año],$C$34,Tabla7[Mes],O$36,Tabla7[Entrega completa?],"*",Tabla7[Categoría],$B39))*(COUNTIFS(Tabla7[Año],$C$34,Tabla7[Mes],O$36,Tabla7[Entrega conforme? Sin ninguna incidencia],"SI",Tabla7[Categoría],$B39)/COUNTIFS(Tabla7[Año],$C$34,Tabla7[Mes],O$36,Tabla7[Entrega conforme? Sin ninguna incidencia],"*",Tabla7[Categoría],$B39)),"")</f>
        <v/>
      </c>
      <c r="P39" s="43">
        <f t="shared" si="2"/>
        <v>3.125E-2</v>
      </c>
    </row>
    <row r="40" spans="1:16" x14ac:dyDescent="0.25">
      <c r="A40" s="39">
        <v>4</v>
      </c>
      <c r="B40" s="47" t="str">
        <f>IF(Tablas!$J7="","",Tablas!$J7)</f>
        <v>04 - FRENOS Y EMBRAGUES</v>
      </c>
      <c r="C40" s="47"/>
      <c r="D40" s="40">
        <f>IFERROR((COUNTIFS(Tabla7[Año],$C$34,Tabla7[Mes],D$36,Tabla7[Se cumplió Plazo de entrega?],"SI",Tabla7[Categoría],$B40)/COUNTIFS(Tabla7[Año],$C$34,Tabla7[Mes],D$36,Tabla7[Se cumplió Plazo de entrega?],"*",Tabla7[Categoría],$B40))*(COUNTIFS(Tabla7[Año],$C$34,Tabla7[Mes],D$36,Tabla7[Entrega completa?],"SI",Tabla7[Categoría],$B40)/COUNTIFS(Tabla7[Año],$C$34,Tabla7[Mes],D$36,Tabla7[Entrega completa?],"*",Tabla7[Categoría],$B40))*(COUNTIFS(Tabla7[Año],$C$34,Tabla7[Mes],D$36,Tabla7[Entrega conforme? Sin ninguna incidencia],"SI",Tabla7[Categoría],$B40)/COUNTIFS(Tabla7[Año],$C$34,Tabla7[Mes],D$36,Tabla7[Entrega conforme? Sin ninguna incidencia],"*",Tabla7[Categoría],$B40)),"")</f>
        <v>1</v>
      </c>
      <c r="E40" s="40">
        <f>IFERROR((COUNTIFS(Tabla7[Año],$C$34,Tabla7[Mes],E$36,Tabla7[Se cumplió Plazo de entrega?],"SI",Tabla7[Categoría],$B40)/COUNTIFS(Tabla7[Año],$C$34,Tabla7[Mes],E$36,Tabla7[Se cumplió Plazo de entrega?],"*",Tabla7[Categoría],$B40))*(COUNTIFS(Tabla7[Año],$C$34,Tabla7[Mes],E$36,Tabla7[Entrega completa?],"SI",Tabla7[Categoría],$B40)/COUNTIFS(Tabla7[Año],$C$34,Tabla7[Mes],E$36,Tabla7[Entrega completa?],"*",Tabla7[Categoría],$B40))*(COUNTIFS(Tabla7[Año],$C$34,Tabla7[Mes],E$36,Tabla7[Entrega conforme? Sin ninguna incidencia],"SI",Tabla7[Categoría],$B40)/COUNTIFS(Tabla7[Año],$C$34,Tabla7[Mes],E$36,Tabla7[Entrega conforme? Sin ninguna incidencia],"*",Tabla7[Categoría],$B40)),"")</f>
        <v>0.44444444444444442</v>
      </c>
      <c r="F40" s="40" t="str">
        <f>IFERROR((COUNTIFS(Tabla7[Año],$C$34,Tabla7[Mes],F$36,Tabla7[Se cumplió Plazo de entrega?],"SI",Tabla7[Categoría],$B40)/COUNTIFS(Tabla7[Año],$C$34,Tabla7[Mes],F$36,Tabla7[Se cumplió Plazo de entrega?],"*",Tabla7[Categoría],$B40))*(COUNTIFS(Tabla7[Año],$C$34,Tabla7[Mes],F$36,Tabla7[Entrega completa?],"SI",Tabla7[Categoría],$B40)/COUNTIFS(Tabla7[Año],$C$34,Tabla7[Mes],F$36,Tabla7[Entrega completa?],"*",Tabla7[Categoría],$B40))*(COUNTIFS(Tabla7[Año],$C$34,Tabla7[Mes],F$36,Tabla7[Entrega conforme? Sin ninguna incidencia],"SI",Tabla7[Categoría],$B40)/COUNTIFS(Tabla7[Año],$C$34,Tabla7[Mes],F$36,Tabla7[Entrega conforme? Sin ninguna incidencia],"*",Tabla7[Categoría],$B40)),"")</f>
        <v/>
      </c>
      <c r="G40" s="40">
        <f>IFERROR((COUNTIFS(Tabla7[Año],$C$34,Tabla7[Mes],G$36,Tabla7[Se cumplió Plazo de entrega?],"SI",Tabla7[Categoría],$B40)/COUNTIFS(Tabla7[Año],$C$34,Tabla7[Mes],G$36,Tabla7[Se cumplió Plazo de entrega?],"*",Tabla7[Categoría],$B40))*(COUNTIFS(Tabla7[Año],$C$34,Tabla7[Mes],G$36,Tabla7[Entrega completa?],"SI",Tabla7[Categoría],$B40)/COUNTIFS(Tabla7[Año],$C$34,Tabla7[Mes],G$36,Tabla7[Entrega completa?],"*",Tabla7[Categoría],$B40))*(COUNTIFS(Tabla7[Año],$C$34,Tabla7[Mes],G$36,Tabla7[Entrega conforme? Sin ninguna incidencia],"SI",Tabla7[Categoría],$B40)/COUNTIFS(Tabla7[Año],$C$34,Tabla7[Mes],G$36,Tabla7[Entrega conforme? Sin ninguna incidencia],"*",Tabla7[Categoría],$B40)),"")</f>
        <v>0</v>
      </c>
      <c r="H40" s="40">
        <f>IFERROR((COUNTIFS(Tabla7[Año],$C$34,Tabla7[Mes],H$36,Tabla7[Se cumplió Plazo de entrega?],"SI",Tabla7[Categoría],$B40)/COUNTIFS(Tabla7[Año],$C$34,Tabla7[Mes],H$36,Tabla7[Se cumplió Plazo de entrega?],"*",Tabla7[Categoría],$B40))*(COUNTIFS(Tabla7[Año],$C$34,Tabla7[Mes],H$36,Tabla7[Entrega completa?],"SI",Tabla7[Categoría],$B40)/COUNTIFS(Tabla7[Año],$C$34,Tabla7[Mes],H$36,Tabla7[Entrega completa?],"*",Tabla7[Categoría],$B40))*(COUNTIFS(Tabla7[Año],$C$34,Tabla7[Mes],H$36,Tabla7[Entrega conforme? Sin ninguna incidencia],"SI",Tabla7[Categoría],$B40)/COUNTIFS(Tabla7[Año],$C$34,Tabla7[Mes],H$36,Tabla7[Entrega conforme? Sin ninguna incidencia],"*",Tabla7[Categoría],$B40)),"")</f>
        <v>0.22222222222222221</v>
      </c>
      <c r="I40" s="40" t="str">
        <f>IFERROR((COUNTIFS(Tabla7[Año],$C$34,Tabla7[Mes],I$36,Tabla7[Se cumplió Plazo de entrega?],"SI",Tabla7[Categoría],$B40)/COUNTIFS(Tabla7[Año],$C$34,Tabla7[Mes],I$36,Tabla7[Se cumplió Plazo de entrega?],"*",Tabla7[Categoría],$B40))*(COUNTIFS(Tabla7[Año],$C$34,Tabla7[Mes],I$36,Tabla7[Entrega completa?],"SI",Tabla7[Categoría],$B40)/COUNTIFS(Tabla7[Año],$C$34,Tabla7[Mes],I$36,Tabla7[Entrega completa?],"*",Tabla7[Categoría],$B40))*(COUNTIFS(Tabla7[Año],$C$34,Tabla7[Mes],I$36,Tabla7[Entrega conforme? Sin ninguna incidencia],"SI",Tabla7[Categoría],$B40)/COUNTIFS(Tabla7[Año],$C$34,Tabla7[Mes],I$36,Tabla7[Entrega conforme? Sin ninguna incidencia],"*",Tabla7[Categoría],$B40)),"")</f>
        <v/>
      </c>
      <c r="J40" s="40" t="str">
        <f>IFERROR((COUNTIFS(Tabla7[Año],$C$34,Tabla7[Mes],J$36,Tabla7[Se cumplió Plazo de entrega?],"SI",Tabla7[Categoría],$B40)/COUNTIFS(Tabla7[Año],$C$34,Tabla7[Mes],J$36,Tabla7[Se cumplió Plazo de entrega?],"*",Tabla7[Categoría],$B40))*(COUNTIFS(Tabla7[Año],$C$34,Tabla7[Mes],J$36,Tabla7[Entrega completa?],"SI",Tabla7[Categoría],$B40)/COUNTIFS(Tabla7[Año],$C$34,Tabla7[Mes],J$36,Tabla7[Entrega completa?],"*",Tabla7[Categoría],$B40))*(COUNTIFS(Tabla7[Año],$C$34,Tabla7[Mes],J$36,Tabla7[Entrega conforme? Sin ninguna incidencia],"SI",Tabla7[Categoría],$B40)/COUNTIFS(Tabla7[Año],$C$34,Tabla7[Mes],J$36,Tabla7[Entrega conforme? Sin ninguna incidencia],"*",Tabla7[Categoría],$B40)),"")</f>
        <v/>
      </c>
      <c r="K40" s="40" t="str">
        <f>IFERROR((COUNTIFS(Tabla7[Año],$C$34,Tabla7[Mes],K$36,Tabla7[Se cumplió Plazo de entrega?],"SI",Tabla7[Categoría],$B40)/COUNTIFS(Tabla7[Año],$C$34,Tabla7[Mes],K$36,Tabla7[Se cumplió Plazo de entrega?],"*",Tabla7[Categoría],$B40))*(COUNTIFS(Tabla7[Año],$C$34,Tabla7[Mes],K$36,Tabla7[Entrega completa?],"SI",Tabla7[Categoría],$B40)/COUNTIFS(Tabla7[Año],$C$34,Tabla7[Mes],K$36,Tabla7[Entrega completa?],"*",Tabla7[Categoría],$B40))*(COUNTIFS(Tabla7[Año],$C$34,Tabla7[Mes],K$36,Tabla7[Entrega conforme? Sin ninguna incidencia],"SI",Tabla7[Categoría],$B40)/COUNTIFS(Tabla7[Año],$C$34,Tabla7[Mes],K$36,Tabla7[Entrega conforme? Sin ninguna incidencia],"*",Tabla7[Categoría],$B40)),"")</f>
        <v/>
      </c>
      <c r="L40" s="40" t="str">
        <f>IFERROR((COUNTIFS(Tabla7[Año],$C$34,Tabla7[Mes],L$36,Tabla7[Se cumplió Plazo de entrega?],"SI",Tabla7[Categoría],$B40)/COUNTIFS(Tabla7[Año],$C$34,Tabla7[Mes],L$36,Tabla7[Se cumplió Plazo de entrega?],"*",Tabla7[Categoría],$B40))*(COUNTIFS(Tabla7[Año],$C$34,Tabla7[Mes],L$36,Tabla7[Entrega completa?],"SI",Tabla7[Categoría],$B40)/COUNTIFS(Tabla7[Año],$C$34,Tabla7[Mes],L$36,Tabla7[Entrega completa?],"*",Tabla7[Categoría],$B40))*(COUNTIFS(Tabla7[Año],$C$34,Tabla7[Mes],L$36,Tabla7[Entrega conforme? Sin ninguna incidencia],"SI",Tabla7[Categoría],$B40)/COUNTIFS(Tabla7[Año],$C$34,Tabla7[Mes],L$36,Tabla7[Entrega conforme? Sin ninguna incidencia],"*",Tabla7[Categoría],$B40)),"")</f>
        <v/>
      </c>
      <c r="M40" s="40" t="str">
        <f>IFERROR((COUNTIFS(Tabla7[Año],$C$34,Tabla7[Mes],M$36,Tabla7[Se cumplió Plazo de entrega?],"SI",Tabla7[Categoría],$B40)/COUNTIFS(Tabla7[Año],$C$34,Tabla7[Mes],M$36,Tabla7[Se cumplió Plazo de entrega?],"*",Tabla7[Categoría],$B40))*(COUNTIFS(Tabla7[Año],$C$34,Tabla7[Mes],M$36,Tabla7[Entrega completa?],"SI",Tabla7[Categoría],$B40)/COUNTIFS(Tabla7[Año],$C$34,Tabla7[Mes],M$36,Tabla7[Entrega completa?],"*",Tabla7[Categoría],$B40))*(COUNTIFS(Tabla7[Año],$C$34,Tabla7[Mes],M$36,Tabla7[Entrega conforme? Sin ninguna incidencia],"SI",Tabla7[Categoría],$B40)/COUNTIFS(Tabla7[Año],$C$34,Tabla7[Mes],M$36,Tabla7[Entrega conforme? Sin ninguna incidencia],"*",Tabla7[Categoría],$B40)),"")</f>
        <v/>
      </c>
      <c r="N40" s="40" t="str">
        <f>IFERROR((COUNTIFS(Tabla7[Año],$C$34,Tabla7[Mes],N$36,Tabla7[Se cumplió Plazo de entrega?],"SI",Tabla7[Categoría],$B40)/COUNTIFS(Tabla7[Año],$C$34,Tabla7[Mes],N$36,Tabla7[Se cumplió Plazo de entrega?],"*",Tabla7[Categoría],$B40))*(COUNTIFS(Tabla7[Año],$C$34,Tabla7[Mes],N$36,Tabla7[Entrega completa?],"SI",Tabla7[Categoría],$B40)/COUNTIFS(Tabla7[Año],$C$34,Tabla7[Mes],N$36,Tabla7[Entrega completa?],"*",Tabla7[Categoría],$B40))*(COUNTIFS(Tabla7[Año],$C$34,Tabla7[Mes],N$36,Tabla7[Entrega conforme? Sin ninguna incidencia],"SI",Tabla7[Categoría],$B40)/COUNTIFS(Tabla7[Año],$C$34,Tabla7[Mes],N$36,Tabla7[Entrega conforme? Sin ninguna incidencia],"*",Tabla7[Categoría],$B40)),"")</f>
        <v/>
      </c>
      <c r="O40" s="40" t="str">
        <f>IFERROR((COUNTIFS(Tabla7[Año],$C$34,Tabla7[Mes],O$36,Tabla7[Se cumplió Plazo de entrega?],"SI",Tabla7[Categoría],$B40)/COUNTIFS(Tabla7[Año],$C$34,Tabla7[Mes],O$36,Tabla7[Se cumplió Plazo de entrega?],"*",Tabla7[Categoría],$B40))*(COUNTIFS(Tabla7[Año],$C$34,Tabla7[Mes],O$36,Tabla7[Entrega completa?],"SI",Tabla7[Categoría],$B40)/COUNTIFS(Tabla7[Año],$C$34,Tabla7[Mes],O$36,Tabla7[Entrega completa?],"*",Tabla7[Categoría],$B40))*(COUNTIFS(Tabla7[Año],$C$34,Tabla7[Mes],O$36,Tabla7[Entrega conforme? Sin ninguna incidencia],"SI",Tabla7[Categoría],$B40)/COUNTIFS(Tabla7[Año],$C$34,Tabla7[Mes],O$36,Tabla7[Entrega conforme? Sin ninguna incidencia],"*",Tabla7[Categoría],$B40)),"")</f>
        <v/>
      </c>
      <c r="P40" s="43">
        <f t="shared" si="2"/>
        <v>0.41666666666666663</v>
      </c>
    </row>
    <row r="41" spans="1:16" x14ac:dyDescent="0.25">
      <c r="A41" s="39">
        <v>5</v>
      </c>
      <c r="B41" s="47" t="str">
        <f>IF(Tablas!$J8="","",Tablas!$J8)</f>
        <v>05 - COLISION</v>
      </c>
      <c r="C41" s="47"/>
      <c r="D41" s="40">
        <f>IFERROR((COUNTIFS(Tabla7[Año],$C$34,Tabla7[Mes],D$36,Tabla7[Se cumplió Plazo de entrega?],"SI",Tabla7[Categoría],$B41)/COUNTIFS(Tabla7[Año],$C$34,Tabla7[Mes],D$36,Tabla7[Se cumplió Plazo de entrega?],"*",Tabla7[Categoría],$B41))*(COUNTIFS(Tabla7[Año],$C$34,Tabla7[Mes],D$36,Tabla7[Entrega completa?],"SI",Tabla7[Categoría],$B41)/COUNTIFS(Tabla7[Año],$C$34,Tabla7[Mes],D$36,Tabla7[Entrega completa?],"*",Tabla7[Categoría],$B41))*(COUNTIFS(Tabla7[Año],$C$34,Tabla7[Mes],D$36,Tabla7[Entrega conforme? Sin ninguna incidencia],"SI",Tabla7[Categoría],$B41)/COUNTIFS(Tabla7[Año],$C$34,Tabla7[Mes],D$36,Tabla7[Entrega conforme? Sin ninguna incidencia],"*",Tabla7[Categoría],$B41)),"")</f>
        <v>0.421875</v>
      </c>
      <c r="E41" s="40">
        <f>IFERROR((COUNTIFS(Tabla7[Año],$C$34,Tabla7[Mes],E$36,Tabla7[Se cumplió Plazo de entrega?],"SI",Tabla7[Categoría],$B41)/COUNTIFS(Tabla7[Año],$C$34,Tabla7[Mes],E$36,Tabla7[Se cumplió Plazo de entrega?],"*",Tabla7[Categoría],$B41))*(COUNTIFS(Tabla7[Año],$C$34,Tabla7[Mes],E$36,Tabla7[Entrega completa?],"SI",Tabla7[Categoría],$B41)/COUNTIFS(Tabla7[Año],$C$34,Tabla7[Mes],E$36,Tabla7[Entrega completa?],"*",Tabla7[Categoría],$B41))*(COUNTIFS(Tabla7[Año],$C$34,Tabla7[Mes],E$36,Tabla7[Entrega conforme? Sin ninguna incidencia],"SI",Tabla7[Categoría],$B41)/COUNTIFS(Tabla7[Año],$C$34,Tabla7[Mes],E$36,Tabla7[Entrega conforme? Sin ninguna incidencia],"*",Tabla7[Categoría],$B41)),"")</f>
        <v>6.7618332081141999E-2</v>
      </c>
      <c r="F41" s="40">
        <f>IFERROR((COUNTIFS(Tabla7[Año],$C$34,Tabla7[Mes],F$36,Tabla7[Se cumplió Plazo de entrega?],"SI",Tabla7[Categoría],$B41)/COUNTIFS(Tabla7[Año],$C$34,Tabla7[Mes],F$36,Tabla7[Se cumplió Plazo de entrega?],"*",Tabla7[Categoría],$B41))*(COUNTIFS(Tabla7[Año],$C$34,Tabla7[Mes],F$36,Tabla7[Entrega completa?],"SI",Tabla7[Categoría],$B41)/COUNTIFS(Tabla7[Año],$C$34,Tabla7[Mes],F$36,Tabla7[Entrega completa?],"*",Tabla7[Categoría],$B41))*(COUNTIFS(Tabla7[Año],$C$34,Tabla7[Mes],F$36,Tabla7[Entrega conforme? Sin ninguna incidencia],"SI",Tabla7[Categoría],$B41)/COUNTIFS(Tabla7[Año],$C$34,Tabla7[Mes],F$36,Tabla7[Entrega conforme? Sin ninguna incidencia],"*",Tabla7[Categoría],$B41)),"")</f>
        <v>0.126</v>
      </c>
      <c r="G41" s="40">
        <f>IFERROR((COUNTIFS(Tabla7[Año],$C$34,Tabla7[Mes],G$36,Tabla7[Se cumplió Plazo de entrega?],"SI",Tabla7[Categoría],$B41)/COUNTIFS(Tabla7[Año],$C$34,Tabla7[Mes],G$36,Tabla7[Se cumplió Plazo de entrega?],"*",Tabla7[Categoría],$B41))*(COUNTIFS(Tabla7[Año],$C$34,Tabla7[Mes],G$36,Tabla7[Entrega completa?],"SI",Tabla7[Categoría],$B41)/COUNTIFS(Tabla7[Año],$C$34,Tabla7[Mes],G$36,Tabla7[Entrega completa?],"*",Tabla7[Categoría],$B41))*(COUNTIFS(Tabla7[Año],$C$34,Tabla7[Mes],G$36,Tabla7[Entrega conforme? Sin ninguna incidencia],"SI",Tabla7[Categoría],$B41)/COUNTIFS(Tabla7[Año],$C$34,Tabla7[Mes],G$36,Tabla7[Entrega conforme? Sin ninguna incidencia],"*",Tabla7[Categoría],$B41)),"")</f>
        <v>0.22736625514403289</v>
      </c>
      <c r="H41" s="40">
        <f>IFERROR((COUNTIFS(Tabla7[Año],$C$34,Tabla7[Mes],H$36,Tabla7[Se cumplió Plazo de entrega?],"SI",Tabla7[Categoría],$B41)/COUNTIFS(Tabla7[Año],$C$34,Tabla7[Mes],H$36,Tabla7[Se cumplió Plazo de entrega?],"*",Tabla7[Categoría],$B41))*(COUNTIFS(Tabla7[Año],$C$34,Tabla7[Mes],H$36,Tabla7[Entrega completa?],"SI",Tabla7[Categoría],$B41)/COUNTIFS(Tabla7[Año],$C$34,Tabla7[Mes],H$36,Tabla7[Entrega completa?],"*",Tabla7[Categoría],$B41))*(COUNTIFS(Tabla7[Año],$C$34,Tabla7[Mes],H$36,Tabla7[Entrega conforme? Sin ninguna incidencia],"SI",Tabla7[Categoría],$B41)/COUNTIFS(Tabla7[Año],$C$34,Tabla7[Mes],H$36,Tabla7[Entrega conforme? Sin ninguna incidencia],"*",Tabla7[Categoría],$B41)),"")</f>
        <v>0.28806584362139914</v>
      </c>
      <c r="I41" s="40">
        <f>IFERROR((COUNTIFS(Tabla7[Año],$C$34,Tabla7[Mes],I$36,Tabla7[Se cumplió Plazo de entrega?],"SI",Tabla7[Categoría],$B41)/COUNTIFS(Tabla7[Año],$C$34,Tabla7[Mes],I$36,Tabla7[Se cumplió Plazo de entrega?],"*",Tabla7[Categoría],$B41))*(COUNTIFS(Tabla7[Año],$C$34,Tabla7[Mes],I$36,Tabla7[Entrega completa?],"SI",Tabla7[Categoría],$B41)/COUNTIFS(Tabla7[Año],$C$34,Tabla7[Mes],I$36,Tabla7[Entrega completa?],"*",Tabla7[Categoría],$B41))*(COUNTIFS(Tabla7[Año],$C$34,Tabla7[Mes],I$36,Tabla7[Entrega conforme? Sin ninguna incidencia],"SI",Tabla7[Categoría],$B41)/COUNTIFS(Tabla7[Año],$C$34,Tabla7[Mes],I$36,Tabla7[Entrega conforme? Sin ninguna incidencia],"*",Tabla7[Categoría],$B41)),"")</f>
        <v>0.140625</v>
      </c>
      <c r="J41" s="40">
        <f>IFERROR((COUNTIFS(Tabla7[Año],$C$34,Tabla7[Mes],J$36,Tabla7[Se cumplió Plazo de entrega?],"SI",Tabla7[Categoría],$B41)/COUNTIFS(Tabla7[Año],$C$34,Tabla7[Mes],J$36,Tabla7[Se cumplió Plazo de entrega?],"*",Tabla7[Categoría],$B41))*(COUNTIFS(Tabla7[Año],$C$34,Tabla7[Mes],J$36,Tabla7[Entrega completa?],"SI",Tabla7[Categoría],$B41)/COUNTIFS(Tabla7[Año],$C$34,Tabla7[Mes],J$36,Tabla7[Entrega completa?],"*",Tabla7[Categoría],$B41))*(COUNTIFS(Tabla7[Año],$C$34,Tabla7[Mes],J$36,Tabla7[Entrega conforme? Sin ninguna incidencia],"SI",Tabla7[Categoría],$B41)/COUNTIFS(Tabla7[Año],$C$34,Tabla7[Mes],J$36,Tabla7[Entrega conforme? Sin ninguna incidencia],"*",Tabla7[Categoría],$B41)),"")</f>
        <v>0</v>
      </c>
      <c r="K41" s="40" t="str">
        <f>IFERROR((COUNTIFS(Tabla7[Año],$C$34,Tabla7[Mes],K$36,Tabla7[Se cumplió Plazo de entrega?],"SI",Tabla7[Categoría],$B41)/COUNTIFS(Tabla7[Año],$C$34,Tabla7[Mes],K$36,Tabla7[Se cumplió Plazo de entrega?],"*",Tabla7[Categoría],$B41))*(COUNTIFS(Tabla7[Año],$C$34,Tabla7[Mes],K$36,Tabla7[Entrega completa?],"SI",Tabla7[Categoría],$B41)/COUNTIFS(Tabla7[Año],$C$34,Tabla7[Mes],K$36,Tabla7[Entrega completa?],"*",Tabla7[Categoría],$B41))*(COUNTIFS(Tabla7[Año],$C$34,Tabla7[Mes],K$36,Tabla7[Entrega conforme? Sin ninguna incidencia],"SI",Tabla7[Categoría],$B41)/COUNTIFS(Tabla7[Año],$C$34,Tabla7[Mes],K$36,Tabla7[Entrega conforme? Sin ninguna incidencia],"*",Tabla7[Categoría],$B41)),"")</f>
        <v/>
      </c>
      <c r="L41" s="40" t="str">
        <f>IFERROR((COUNTIFS(Tabla7[Año],$C$34,Tabla7[Mes],L$36,Tabla7[Se cumplió Plazo de entrega?],"SI",Tabla7[Categoría],$B41)/COUNTIFS(Tabla7[Año],$C$34,Tabla7[Mes],L$36,Tabla7[Se cumplió Plazo de entrega?],"*",Tabla7[Categoría],$B41))*(COUNTIFS(Tabla7[Año],$C$34,Tabla7[Mes],L$36,Tabla7[Entrega completa?],"SI",Tabla7[Categoría],$B41)/COUNTIFS(Tabla7[Año],$C$34,Tabla7[Mes],L$36,Tabla7[Entrega completa?],"*",Tabla7[Categoría],$B41))*(COUNTIFS(Tabla7[Año],$C$34,Tabla7[Mes],L$36,Tabla7[Entrega conforme? Sin ninguna incidencia],"SI",Tabla7[Categoría],$B41)/COUNTIFS(Tabla7[Año],$C$34,Tabla7[Mes],L$36,Tabla7[Entrega conforme? Sin ninguna incidencia],"*",Tabla7[Categoría],$B41)),"")</f>
        <v/>
      </c>
      <c r="M41" s="40" t="str">
        <f>IFERROR((COUNTIFS(Tabla7[Año],$C$34,Tabla7[Mes],M$36,Tabla7[Se cumplió Plazo de entrega?],"SI",Tabla7[Categoría],$B41)/COUNTIFS(Tabla7[Año],$C$34,Tabla7[Mes],M$36,Tabla7[Se cumplió Plazo de entrega?],"*",Tabla7[Categoría],$B41))*(COUNTIFS(Tabla7[Año],$C$34,Tabla7[Mes],M$36,Tabla7[Entrega completa?],"SI",Tabla7[Categoría],$B41)/COUNTIFS(Tabla7[Año],$C$34,Tabla7[Mes],M$36,Tabla7[Entrega completa?],"*",Tabla7[Categoría],$B41))*(COUNTIFS(Tabla7[Año],$C$34,Tabla7[Mes],M$36,Tabla7[Entrega conforme? Sin ninguna incidencia],"SI",Tabla7[Categoría],$B41)/COUNTIFS(Tabla7[Año],$C$34,Tabla7[Mes],M$36,Tabla7[Entrega conforme? Sin ninguna incidencia],"*",Tabla7[Categoría],$B41)),"")</f>
        <v/>
      </c>
      <c r="N41" s="40" t="str">
        <f>IFERROR((COUNTIFS(Tabla7[Año],$C$34,Tabla7[Mes],N$36,Tabla7[Se cumplió Plazo de entrega?],"SI",Tabla7[Categoría],$B41)/COUNTIFS(Tabla7[Año],$C$34,Tabla7[Mes],N$36,Tabla7[Se cumplió Plazo de entrega?],"*",Tabla7[Categoría],$B41))*(COUNTIFS(Tabla7[Año],$C$34,Tabla7[Mes],N$36,Tabla7[Entrega completa?],"SI",Tabla7[Categoría],$B41)/COUNTIFS(Tabla7[Año],$C$34,Tabla7[Mes],N$36,Tabla7[Entrega completa?],"*",Tabla7[Categoría],$B41))*(COUNTIFS(Tabla7[Año],$C$34,Tabla7[Mes],N$36,Tabla7[Entrega conforme? Sin ninguna incidencia],"SI",Tabla7[Categoría],$B41)/COUNTIFS(Tabla7[Año],$C$34,Tabla7[Mes],N$36,Tabla7[Entrega conforme? Sin ninguna incidencia],"*",Tabla7[Categoría],$B41)),"")</f>
        <v/>
      </c>
      <c r="O41" s="40" t="str">
        <f>IFERROR((COUNTIFS(Tabla7[Año],$C$34,Tabla7[Mes],O$36,Tabla7[Se cumplió Plazo de entrega?],"SI",Tabla7[Categoría],$B41)/COUNTIFS(Tabla7[Año],$C$34,Tabla7[Mes],O$36,Tabla7[Se cumplió Plazo de entrega?],"*",Tabla7[Categoría],$B41))*(COUNTIFS(Tabla7[Año],$C$34,Tabla7[Mes],O$36,Tabla7[Entrega completa?],"SI",Tabla7[Categoría],$B41)/COUNTIFS(Tabla7[Año],$C$34,Tabla7[Mes],O$36,Tabla7[Entrega completa?],"*",Tabla7[Categoría],$B41))*(COUNTIFS(Tabla7[Año],$C$34,Tabla7[Mes],O$36,Tabla7[Entrega conforme? Sin ninguna incidencia],"SI",Tabla7[Categoría],$B41)/COUNTIFS(Tabla7[Año],$C$34,Tabla7[Mes],O$36,Tabla7[Entrega conforme? Sin ninguna incidencia],"*",Tabla7[Categoría],$B41)),"")</f>
        <v/>
      </c>
      <c r="P41" s="43">
        <f t="shared" si="2"/>
        <v>0.18165006154951055</v>
      </c>
    </row>
    <row r="42" spans="1:16" x14ac:dyDescent="0.25">
      <c r="A42" s="39">
        <v>6</v>
      </c>
      <c r="B42" s="47" t="str">
        <f>IF(Tablas!$J9="","",Tablas!$J9)</f>
        <v>06 - AMORTIGUADORES</v>
      </c>
      <c r="C42" s="47"/>
      <c r="D42" s="40">
        <f>IFERROR((COUNTIFS(Tabla7[Año],$C$34,Tabla7[Mes],D$36,Tabla7[Se cumplió Plazo de entrega?],"SI",Tabla7[Categoría],$B42)/COUNTIFS(Tabla7[Año],$C$34,Tabla7[Mes],D$36,Tabla7[Se cumplió Plazo de entrega?],"*",Tabla7[Categoría],$B42))*(COUNTIFS(Tabla7[Año],$C$34,Tabla7[Mes],D$36,Tabla7[Entrega completa?],"SI",Tabla7[Categoría],$B42)/COUNTIFS(Tabla7[Año],$C$34,Tabla7[Mes],D$36,Tabla7[Entrega completa?],"*",Tabla7[Categoría],$B42))*(COUNTIFS(Tabla7[Año],$C$34,Tabla7[Mes],D$36,Tabla7[Entrega conforme? Sin ninguna incidencia],"SI",Tabla7[Categoría],$B42)/COUNTIFS(Tabla7[Año],$C$34,Tabla7[Mes],D$36,Tabla7[Entrega conforme? Sin ninguna incidencia],"*",Tabla7[Categoría],$B42)),"")</f>
        <v>0.1875</v>
      </c>
      <c r="E42" s="40">
        <f>IFERROR((COUNTIFS(Tabla7[Año],$C$34,Tabla7[Mes],E$36,Tabla7[Se cumplió Plazo de entrega?],"SI",Tabla7[Categoría],$B42)/COUNTIFS(Tabla7[Año],$C$34,Tabla7[Mes],E$36,Tabla7[Se cumplió Plazo de entrega?],"*",Tabla7[Categoría],$B42))*(COUNTIFS(Tabla7[Año],$C$34,Tabla7[Mes],E$36,Tabla7[Entrega completa?],"SI",Tabla7[Categoría],$B42)/COUNTIFS(Tabla7[Año],$C$34,Tabla7[Mes],E$36,Tabla7[Entrega completa?],"*",Tabla7[Categoría],$B42))*(COUNTIFS(Tabla7[Año],$C$34,Tabla7[Mes],E$36,Tabla7[Entrega conforme? Sin ninguna incidencia],"SI",Tabla7[Categoría],$B42)/COUNTIFS(Tabla7[Año],$C$34,Tabla7[Mes],E$36,Tabla7[Entrega conforme? Sin ninguna incidencia],"*",Tabla7[Categoría],$B42)),"")</f>
        <v>0</v>
      </c>
      <c r="F42" s="40" t="str">
        <f>IFERROR((COUNTIFS(Tabla7[Año],$C$34,Tabla7[Mes],F$36,Tabla7[Se cumplió Plazo de entrega?],"SI",Tabla7[Categoría],$B42)/COUNTIFS(Tabla7[Año],$C$34,Tabla7[Mes],F$36,Tabla7[Se cumplió Plazo de entrega?],"*",Tabla7[Categoría],$B42))*(COUNTIFS(Tabla7[Año],$C$34,Tabla7[Mes],F$36,Tabla7[Entrega completa?],"SI",Tabla7[Categoría],$B42)/COUNTIFS(Tabla7[Año],$C$34,Tabla7[Mes],F$36,Tabla7[Entrega completa?],"*",Tabla7[Categoría],$B42))*(COUNTIFS(Tabla7[Año],$C$34,Tabla7[Mes],F$36,Tabla7[Entrega conforme? Sin ninguna incidencia],"SI",Tabla7[Categoría],$B42)/COUNTIFS(Tabla7[Año],$C$34,Tabla7[Mes],F$36,Tabla7[Entrega conforme? Sin ninguna incidencia],"*",Tabla7[Categoría],$B42)),"")</f>
        <v/>
      </c>
      <c r="G42" s="40">
        <f>IFERROR((COUNTIFS(Tabla7[Año],$C$34,Tabla7[Mes],G$36,Tabla7[Se cumplió Plazo de entrega?],"SI",Tabla7[Categoría],$B42)/COUNTIFS(Tabla7[Año],$C$34,Tabla7[Mes],G$36,Tabla7[Se cumplió Plazo de entrega?],"*",Tabla7[Categoría],$B42))*(COUNTIFS(Tabla7[Año],$C$34,Tabla7[Mes],G$36,Tabla7[Entrega completa?],"SI",Tabla7[Categoría],$B42)/COUNTIFS(Tabla7[Año],$C$34,Tabla7[Mes],G$36,Tabla7[Entrega completa?],"*",Tabla7[Categoría],$B42))*(COUNTIFS(Tabla7[Año],$C$34,Tabla7[Mes],G$36,Tabla7[Entrega conforme? Sin ninguna incidencia],"SI",Tabla7[Categoría],$B42)/COUNTIFS(Tabla7[Año],$C$34,Tabla7[Mes],G$36,Tabla7[Entrega conforme? Sin ninguna incidencia],"*",Tabla7[Categoría],$B42)),"")</f>
        <v>0.192</v>
      </c>
      <c r="H42" s="40">
        <f>IFERROR((COUNTIFS(Tabla7[Año],$C$34,Tabla7[Mes],H$36,Tabla7[Se cumplió Plazo de entrega?],"SI",Tabla7[Categoría],$B42)/COUNTIFS(Tabla7[Año],$C$34,Tabla7[Mes],H$36,Tabla7[Se cumplió Plazo de entrega?],"*",Tabla7[Categoría],$B42))*(COUNTIFS(Tabla7[Año],$C$34,Tabla7[Mes],H$36,Tabla7[Entrega completa?],"SI",Tabla7[Categoría],$B42)/COUNTIFS(Tabla7[Año],$C$34,Tabla7[Mes],H$36,Tabla7[Entrega completa?],"*",Tabla7[Categoría],$B42))*(COUNTIFS(Tabla7[Año],$C$34,Tabla7[Mes],H$36,Tabla7[Entrega conforme? Sin ninguna incidencia],"SI",Tabla7[Categoría],$B42)/COUNTIFS(Tabla7[Año],$C$34,Tabla7[Mes],H$36,Tabla7[Entrega conforme? Sin ninguna incidencia],"*",Tabla7[Categoría],$B42)),"")</f>
        <v>0.5</v>
      </c>
      <c r="I42" s="40">
        <f>IFERROR((COUNTIFS(Tabla7[Año],$C$34,Tabla7[Mes],I$36,Tabla7[Se cumplió Plazo de entrega?],"SI",Tabla7[Categoría],$B42)/COUNTIFS(Tabla7[Año],$C$34,Tabla7[Mes],I$36,Tabla7[Se cumplió Plazo de entrega?],"*",Tabla7[Categoría],$B42))*(COUNTIFS(Tabla7[Año],$C$34,Tabla7[Mes],I$36,Tabla7[Entrega completa?],"SI",Tabla7[Categoría],$B42)/COUNTIFS(Tabla7[Año],$C$34,Tabla7[Mes],I$36,Tabla7[Entrega completa?],"*",Tabla7[Categoría],$B42))*(COUNTIFS(Tabla7[Año],$C$34,Tabla7[Mes],I$36,Tabla7[Entrega conforme? Sin ninguna incidencia],"SI",Tabla7[Categoría],$B42)/COUNTIFS(Tabla7[Año],$C$34,Tabla7[Mes],I$36,Tabla7[Entrega conforme? Sin ninguna incidencia],"*",Tabla7[Categoría],$B42)),"")</f>
        <v>1</v>
      </c>
      <c r="J42" s="40">
        <f>IFERROR((COUNTIFS(Tabla7[Año],$C$34,Tabla7[Mes],J$36,Tabla7[Se cumplió Plazo de entrega?],"SI",Tabla7[Categoría],$B42)/COUNTIFS(Tabla7[Año],$C$34,Tabla7[Mes],J$36,Tabla7[Se cumplió Plazo de entrega?],"*",Tabla7[Categoría],$B42))*(COUNTIFS(Tabla7[Año],$C$34,Tabla7[Mes],J$36,Tabla7[Entrega completa?],"SI",Tabla7[Categoría],$B42)/COUNTIFS(Tabla7[Año],$C$34,Tabla7[Mes],J$36,Tabla7[Entrega completa?],"*",Tabla7[Categoría],$B42))*(COUNTIFS(Tabla7[Año],$C$34,Tabla7[Mes],J$36,Tabla7[Entrega conforme? Sin ninguna incidencia],"SI",Tabla7[Categoría],$B42)/COUNTIFS(Tabla7[Año],$C$34,Tabla7[Mes],J$36,Tabla7[Entrega conforme? Sin ninguna incidencia],"*",Tabla7[Categoría],$B42)),"")</f>
        <v>0.1111111111111111</v>
      </c>
      <c r="K42" s="40" t="str">
        <f>IFERROR((COUNTIFS(Tabla7[Año],$C$34,Tabla7[Mes],K$36,Tabla7[Se cumplió Plazo de entrega?],"SI",Tabla7[Categoría],$B42)/COUNTIFS(Tabla7[Año],$C$34,Tabla7[Mes],K$36,Tabla7[Se cumplió Plazo de entrega?],"*",Tabla7[Categoría],$B42))*(COUNTIFS(Tabla7[Año],$C$34,Tabla7[Mes],K$36,Tabla7[Entrega completa?],"SI",Tabla7[Categoría],$B42)/COUNTIFS(Tabla7[Año],$C$34,Tabla7[Mes],K$36,Tabla7[Entrega completa?],"*",Tabla7[Categoría],$B42))*(COUNTIFS(Tabla7[Año],$C$34,Tabla7[Mes],K$36,Tabla7[Entrega conforme? Sin ninguna incidencia],"SI",Tabla7[Categoría],$B42)/COUNTIFS(Tabla7[Año],$C$34,Tabla7[Mes],K$36,Tabla7[Entrega conforme? Sin ninguna incidencia],"*",Tabla7[Categoría],$B42)),"")</f>
        <v/>
      </c>
      <c r="L42" s="40" t="str">
        <f>IFERROR((COUNTIFS(Tabla7[Año],$C$34,Tabla7[Mes],L$36,Tabla7[Se cumplió Plazo de entrega?],"SI",Tabla7[Categoría],$B42)/COUNTIFS(Tabla7[Año],$C$34,Tabla7[Mes],L$36,Tabla7[Se cumplió Plazo de entrega?],"*",Tabla7[Categoría],$B42))*(COUNTIFS(Tabla7[Año],$C$34,Tabla7[Mes],L$36,Tabla7[Entrega completa?],"SI",Tabla7[Categoría],$B42)/COUNTIFS(Tabla7[Año],$C$34,Tabla7[Mes],L$36,Tabla7[Entrega completa?],"*",Tabla7[Categoría],$B42))*(COUNTIFS(Tabla7[Año],$C$34,Tabla7[Mes],L$36,Tabla7[Entrega conforme? Sin ninguna incidencia],"SI",Tabla7[Categoría],$B42)/COUNTIFS(Tabla7[Año],$C$34,Tabla7[Mes],L$36,Tabla7[Entrega conforme? Sin ninguna incidencia],"*",Tabla7[Categoría],$B42)),"")</f>
        <v/>
      </c>
      <c r="M42" s="40" t="str">
        <f>IFERROR((COUNTIFS(Tabla7[Año],$C$34,Tabla7[Mes],M$36,Tabla7[Se cumplió Plazo de entrega?],"SI",Tabla7[Categoría],$B42)/COUNTIFS(Tabla7[Año],$C$34,Tabla7[Mes],M$36,Tabla7[Se cumplió Plazo de entrega?],"*",Tabla7[Categoría],$B42))*(COUNTIFS(Tabla7[Año],$C$34,Tabla7[Mes],M$36,Tabla7[Entrega completa?],"SI",Tabla7[Categoría],$B42)/COUNTIFS(Tabla7[Año],$C$34,Tabla7[Mes],M$36,Tabla7[Entrega completa?],"*",Tabla7[Categoría],$B42))*(COUNTIFS(Tabla7[Año],$C$34,Tabla7[Mes],M$36,Tabla7[Entrega conforme? Sin ninguna incidencia],"SI",Tabla7[Categoría],$B42)/COUNTIFS(Tabla7[Año],$C$34,Tabla7[Mes],M$36,Tabla7[Entrega conforme? Sin ninguna incidencia],"*",Tabla7[Categoría],$B42)),"")</f>
        <v/>
      </c>
      <c r="N42" s="40" t="str">
        <f>IFERROR((COUNTIFS(Tabla7[Año],$C$34,Tabla7[Mes],N$36,Tabla7[Se cumplió Plazo de entrega?],"SI",Tabla7[Categoría],$B42)/COUNTIFS(Tabla7[Año],$C$34,Tabla7[Mes],N$36,Tabla7[Se cumplió Plazo de entrega?],"*",Tabla7[Categoría],$B42))*(COUNTIFS(Tabla7[Año],$C$34,Tabla7[Mes],N$36,Tabla7[Entrega completa?],"SI",Tabla7[Categoría],$B42)/COUNTIFS(Tabla7[Año],$C$34,Tabla7[Mes],N$36,Tabla7[Entrega completa?],"*",Tabla7[Categoría],$B42))*(COUNTIFS(Tabla7[Año],$C$34,Tabla7[Mes],N$36,Tabla7[Entrega conforme? Sin ninguna incidencia],"SI",Tabla7[Categoría],$B42)/COUNTIFS(Tabla7[Año],$C$34,Tabla7[Mes],N$36,Tabla7[Entrega conforme? Sin ninguna incidencia],"*",Tabla7[Categoría],$B42)),"")</f>
        <v/>
      </c>
      <c r="O42" s="40" t="str">
        <f>IFERROR((COUNTIFS(Tabla7[Año],$C$34,Tabla7[Mes],O$36,Tabla7[Se cumplió Plazo de entrega?],"SI",Tabla7[Categoría],$B42)/COUNTIFS(Tabla7[Año],$C$34,Tabla7[Mes],O$36,Tabla7[Se cumplió Plazo de entrega?],"*",Tabla7[Categoría],$B42))*(COUNTIFS(Tabla7[Año],$C$34,Tabla7[Mes],O$36,Tabla7[Entrega completa?],"SI",Tabla7[Categoría],$B42)/COUNTIFS(Tabla7[Año],$C$34,Tabla7[Mes],O$36,Tabla7[Entrega completa?],"*",Tabla7[Categoría],$B42))*(COUNTIFS(Tabla7[Año],$C$34,Tabla7[Mes],O$36,Tabla7[Entrega conforme? Sin ninguna incidencia],"SI",Tabla7[Categoría],$B42)/COUNTIFS(Tabla7[Año],$C$34,Tabla7[Mes],O$36,Tabla7[Entrega conforme? Sin ninguna incidencia],"*",Tabla7[Categoría],$B42)),"")</f>
        <v/>
      </c>
      <c r="P42" s="43">
        <f t="shared" si="2"/>
        <v>0.33176851851851852</v>
      </c>
    </row>
    <row r="43" spans="1:16" x14ac:dyDescent="0.25">
      <c r="A43" s="39">
        <v>7</v>
      </c>
      <c r="B43" s="47" t="str">
        <f>IF(Tablas!$J10="","",Tablas!$J10)</f>
        <v>07 - PEDALES Y POSAPIES</v>
      </c>
      <c r="C43" s="47"/>
      <c r="D43" s="40">
        <f>IFERROR((COUNTIFS(Tabla7[Año],$C$34,Tabla7[Mes],D$36,Tabla7[Se cumplió Plazo de entrega?],"SI",Tabla7[Categoría],$B43)/COUNTIFS(Tabla7[Año],$C$34,Tabla7[Mes],D$36,Tabla7[Se cumplió Plazo de entrega?],"*",Tabla7[Categoría],$B43))*(COUNTIFS(Tabla7[Año],$C$34,Tabla7[Mes],D$36,Tabla7[Entrega completa?],"SI",Tabla7[Categoría],$B43)/COUNTIFS(Tabla7[Año],$C$34,Tabla7[Mes],D$36,Tabla7[Entrega completa?],"*",Tabla7[Categoría],$B43))*(COUNTIFS(Tabla7[Año],$C$34,Tabla7[Mes],D$36,Tabla7[Entrega conforme? Sin ninguna incidencia],"SI",Tabla7[Categoría],$B43)/COUNTIFS(Tabla7[Año],$C$34,Tabla7[Mes],D$36,Tabla7[Entrega conforme? Sin ninguna incidencia],"*",Tabla7[Categoría],$B43)),"")</f>
        <v>0.25</v>
      </c>
      <c r="E43" s="40">
        <f>IFERROR((COUNTIFS(Tabla7[Año],$C$34,Tabla7[Mes],E$36,Tabla7[Se cumplió Plazo de entrega?],"SI",Tabla7[Categoría],$B43)/COUNTIFS(Tabla7[Año],$C$34,Tabla7[Mes],E$36,Tabla7[Se cumplió Plazo de entrega?],"*",Tabla7[Categoría],$B43))*(COUNTIFS(Tabla7[Año],$C$34,Tabla7[Mes],E$36,Tabla7[Entrega completa?],"SI",Tabla7[Categoría],$B43)/COUNTIFS(Tabla7[Año],$C$34,Tabla7[Mes],E$36,Tabla7[Entrega completa?],"*",Tabla7[Categoría],$B43))*(COUNTIFS(Tabla7[Año],$C$34,Tabla7[Mes],E$36,Tabla7[Entrega conforme? Sin ninguna incidencia],"SI",Tabla7[Categoría],$B43)/COUNTIFS(Tabla7[Año],$C$34,Tabla7[Mes],E$36,Tabla7[Entrega conforme? Sin ninguna incidencia],"*",Tabla7[Categoría],$B43)),"")</f>
        <v>1</v>
      </c>
      <c r="F43" s="40">
        <f>IFERROR((COUNTIFS(Tabla7[Año],$C$34,Tabla7[Mes],F$36,Tabla7[Se cumplió Plazo de entrega?],"SI",Tabla7[Categoría],$B43)/COUNTIFS(Tabla7[Año],$C$34,Tabla7[Mes],F$36,Tabla7[Se cumplió Plazo de entrega?],"*",Tabla7[Categoría],$B43))*(COUNTIFS(Tabla7[Año],$C$34,Tabla7[Mes],F$36,Tabla7[Entrega completa?],"SI",Tabla7[Categoría],$B43)/COUNTIFS(Tabla7[Año],$C$34,Tabla7[Mes],F$36,Tabla7[Entrega completa?],"*",Tabla7[Categoría],$B43))*(COUNTIFS(Tabla7[Año],$C$34,Tabla7[Mes],F$36,Tabla7[Entrega conforme? Sin ninguna incidencia],"SI",Tabla7[Categoría],$B43)/COUNTIFS(Tabla7[Año],$C$34,Tabla7[Mes],F$36,Tabla7[Entrega conforme? Sin ninguna incidencia],"*",Tabla7[Categoría],$B43)),"")</f>
        <v>0.44444444444444442</v>
      </c>
      <c r="G43" s="40">
        <f>IFERROR((COUNTIFS(Tabla7[Año],$C$34,Tabla7[Mes],G$36,Tabla7[Se cumplió Plazo de entrega?],"SI",Tabla7[Categoría],$B43)/COUNTIFS(Tabla7[Año],$C$34,Tabla7[Mes],G$36,Tabla7[Se cumplió Plazo de entrega?],"*",Tabla7[Categoría],$B43))*(COUNTIFS(Tabla7[Año],$C$34,Tabla7[Mes],G$36,Tabla7[Entrega completa?],"SI",Tabla7[Categoría],$B43)/COUNTIFS(Tabla7[Año],$C$34,Tabla7[Mes],G$36,Tabla7[Entrega completa?],"*",Tabla7[Categoría],$B43))*(COUNTIFS(Tabla7[Año],$C$34,Tabla7[Mes],G$36,Tabla7[Entrega conforme? Sin ninguna incidencia],"SI",Tabla7[Categoría],$B43)/COUNTIFS(Tabla7[Año],$C$34,Tabla7[Mes],G$36,Tabla7[Entrega conforme? Sin ninguna incidencia],"*",Tabla7[Categoría],$B43)),"")</f>
        <v>0.36</v>
      </c>
      <c r="H43" s="40">
        <f>IFERROR((COUNTIFS(Tabla7[Año],$C$34,Tabla7[Mes],H$36,Tabla7[Se cumplió Plazo de entrega?],"SI",Tabla7[Categoría],$B43)/COUNTIFS(Tabla7[Año],$C$34,Tabla7[Mes],H$36,Tabla7[Se cumplió Plazo de entrega?],"*",Tabla7[Categoría],$B43))*(COUNTIFS(Tabla7[Año],$C$34,Tabla7[Mes],H$36,Tabla7[Entrega completa?],"SI",Tabla7[Categoría],$B43)/COUNTIFS(Tabla7[Año],$C$34,Tabla7[Mes],H$36,Tabla7[Entrega completa?],"*",Tabla7[Categoría],$B43))*(COUNTIFS(Tabla7[Año],$C$34,Tabla7[Mes],H$36,Tabla7[Entrega conforme? Sin ninguna incidencia],"SI",Tabla7[Categoría],$B43)/COUNTIFS(Tabla7[Año],$C$34,Tabla7[Mes],H$36,Tabla7[Entrega conforme? Sin ninguna incidencia],"*",Tabla7[Categoría],$B43)),"")</f>
        <v>0.22222222222222221</v>
      </c>
      <c r="I43" s="40">
        <f>IFERROR((COUNTIFS(Tabla7[Año],$C$34,Tabla7[Mes],I$36,Tabla7[Se cumplió Plazo de entrega?],"SI",Tabla7[Categoría],$B43)/COUNTIFS(Tabla7[Año],$C$34,Tabla7[Mes],I$36,Tabla7[Se cumplió Plazo de entrega?],"*",Tabla7[Categoría],$B43))*(COUNTIFS(Tabla7[Año],$C$34,Tabla7[Mes],I$36,Tabla7[Entrega completa?],"SI",Tabla7[Categoría],$B43)/COUNTIFS(Tabla7[Año],$C$34,Tabla7[Mes],I$36,Tabla7[Entrega completa?],"*",Tabla7[Categoría],$B43))*(COUNTIFS(Tabla7[Año],$C$34,Tabla7[Mes],I$36,Tabla7[Entrega conforme? Sin ninguna incidencia],"SI",Tabla7[Categoría],$B43)/COUNTIFS(Tabla7[Año],$C$34,Tabla7[Mes],I$36,Tabla7[Entrega conforme? Sin ninguna incidencia],"*",Tabla7[Categoría],$B43)),"")</f>
        <v>0.5</v>
      </c>
      <c r="J43" s="40">
        <f>IFERROR((COUNTIFS(Tabla7[Año],$C$34,Tabla7[Mes],J$36,Tabla7[Se cumplió Plazo de entrega?],"SI",Tabla7[Categoría],$B43)/COUNTIFS(Tabla7[Año],$C$34,Tabla7[Mes],J$36,Tabla7[Se cumplió Plazo de entrega?],"*",Tabla7[Categoría],$B43))*(COUNTIFS(Tabla7[Año],$C$34,Tabla7[Mes],J$36,Tabla7[Entrega completa?],"SI",Tabla7[Categoría],$B43)/COUNTIFS(Tabla7[Año],$C$34,Tabla7[Mes],J$36,Tabla7[Entrega completa?],"*",Tabla7[Categoría],$B43))*(COUNTIFS(Tabla7[Año],$C$34,Tabla7[Mes],J$36,Tabla7[Entrega conforme? Sin ninguna incidencia],"SI",Tabla7[Categoría],$B43)/COUNTIFS(Tabla7[Año],$C$34,Tabla7[Mes],J$36,Tabla7[Entrega conforme? Sin ninguna incidencia],"*",Tabla7[Categoría],$B43)),"")</f>
        <v>0</v>
      </c>
      <c r="K43" s="40" t="str">
        <f>IFERROR((COUNTIFS(Tabla7[Año],$C$34,Tabla7[Mes],K$36,Tabla7[Se cumplió Plazo de entrega?],"SI",Tabla7[Categoría],$B43)/COUNTIFS(Tabla7[Año],$C$34,Tabla7[Mes],K$36,Tabla7[Se cumplió Plazo de entrega?],"*",Tabla7[Categoría],$B43))*(COUNTIFS(Tabla7[Año],$C$34,Tabla7[Mes],K$36,Tabla7[Entrega completa?],"SI",Tabla7[Categoría],$B43)/COUNTIFS(Tabla7[Año],$C$34,Tabla7[Mes],K$36,Tabla7[Entrega completa?],"*",Tabla7[Categoría],$B43))*(COUNTIFS(Tabla7[Año],$C$34,Tabla7[Mes],K$36,Tabla7[Entrega conforme? Sin ninguna incidencia],"SI",Tabla7[Categoría],$B43)/COUNTIFS(Tabla7[Año],$C$34,Tabla7[Mes],K$36,Tabla7[Entrega conforme? Sin ninguna incidencia],"*",Tabla7[Categoría],$B43)),"")</f>
        <v/>
      </c>
      <c r="L43" s="40" t="str">
        <f>IFERROR((COUNTIFS(Tabla7[Año],$C$34,Tabla7[Mes],L$36,Tabla7[Se cumplió Plazo de entrega?],"SI",Tabla7[Categoría],$B43)/COUNTIFS(Tabla7[Año],$C$34,Tabla7[Mes],L$36,Tabla7[Se cumplió Plazo de entrega?],"*",Tabla7[Categoría],$B43))*(COUNTIFS(Tabla7[Año],$C$34,Tabla7[Mes],L$36,Tabla7[Entrega completa?],"SI",Tabla7[Categoría],$B43)/COUNTIFS(Tabla7[Año],$C$34,Tabla7[Mes],L$36,Tabla7[Entrega completa?],"*",Tabla7[Categoría],$B43))*(COUNTIFS(Tabla7[Año],$C$34,Tabla7[Mes],L$36,Tabla7[Entrega conforme? Sin ninguna incidencia],"SI",Tabla7[Categoría],$B43)/COUNTIFS(Tabla7[Año],$C$34,Tabla7[Mes],L$36,Tabla7[Entrega conforme? Sin ninguna incidencia],"*",Tabla7[Categoría],$B43)),"")</f>
        <v/>
      </c>
      <c r="M43" s="40" t="str">
        <f>IFERROR((COUNTIFS(Tabla7[Año],$C$34,Tabla7[Mes],M$36,Tabla7[Se cumplió Plazo de entrega?],"SI",Tabla7[Categoría],$B43)/COUNTIFS(Tabla7[Año],$C$34,Tabla7[Mes],M$36,Tabla7[Se cumplió Plazo de entrega?],"*",Tabla7[Categoría],$B43))*(COUNTIFS(Tabla7[Año],$C$34,Tabla7[Mes],M$36,Tabla7[Entrega completa?],"SI",Tabla7[Categoría],$B43)/COUNTIFS(Tabla7[Año],$C$34,Tabla7[Mes],M$36,Tabla7[Entrega completa?],"*",Tabla7[Categoría],$B43))*(COUNTIFS(Tabla7[Año],$C$34,Tabla7[Mes],M$36,Tabla7[Entrega conforme? Sin ninguna incidencia],"SI",Tabla7[Categoría],$B43)/COUNTIFS(Tabla7[Año],$C$34,Tabla7[Mes],M$36,Tabla7[Entrega conforme? Sin ninguna incidencia],"*",Tabla7[Categoría],$B43)),"")</f>
        <v/>
      </c>
      <c r="N43" s="40" t="str">
        <f>IFERROR((COUNTIFS(Tabla7[Año],$C$34,Tabla7[Mes],N$36,Tabla7[Se cumplió Plazo de entrega?],"SI",Tabla7[Categoría],$B43)/COUNTIFS(Tabla7[Año],$C$34,Tabla7[Mes],N$36,Tabla7[Se cumplió Plazo de entrega?],"*",Tabla7[Categoría],$B43))*(COUNTIFS(Tabla7[Año],$C$34,Tabla7[Mes],N$36,Tabla7[Entrega completa?],"SI",Tabla7[Categoría],$B43)/COUNTIFS(Tabla7[Año],$C$34,Tabla7[Mes],N$36,Tabla7[Entrega completa?],"*",Tabla7[Categoría],$B43))*(COUNTIFS(Tabla7[Año],$C$34,Tabla7[Mes],N$36,Tabla7[Entrega conforme? Sin ninguna incidencia],"SI",Tabla7[Categoría],$B43)/COUNTIFS(Tabla7[Año],$C$34,Tabla7[Mes],N$36,Tabla7[Entrega conforme? Sin ninguna incidencia],"*",Tabla7[Categoría],$B43)),"")</f>
        <v/>
      </c>
      <c r="O43" s="40" t="str">
        <f>IFERROR((COUNTIFS(Tabla7[Año],$C$34,Tabla7[Mes],O$36,Tabla7[Se cumplió Plazo de entrega?],"SI",Tabla7[Categoría],$B43)/COUNTIFS(Tabla7[Año],$C$34,Tabla7[Mes],O$36,Tabla7[Se cumplió Plazo de entrega?],"*",Tabla7[Categoría],$B43))*(COUNTIFS(Tabla7[Año],$C$34,Tabla7[Mes],O$36,Tabla7[Entrega completa?],"SI",Tabla7[Categoría],$B43)/COUNTIFS(Tabla7[Año],$C$34,Tabla7[Mes],O$36,Tabla7[Entrega completa?],"*",Tabla7[Categoría],$B43))*(COUNTIFS(Tabla7[Año],$C$34,Tabla7[Mes],O$36,Tabla7[Entrega conforme? Sin ninguna incidencia],"SI",Tabla7[Categoría],$B43)/COUNTIFS(Tabla7[Año],$C$34,Tabla7[Mes],O$36,Tabla7[Entrega conforme? Sin ninguna incidencia],"*",Tabla7[Categoría],$B43)),"")</f>
        <v/>
      </c>
      <c r="P43" s="43">
        <f t="shared" si="2"/>
        <v>0.39666666666666667</v>
      </c>
    </row>
    <row r="44" spans="1:16" x14ac:dyDescent="0.25">
      <c r="A44" s="39">
        <v>8</v>
      </c>
      <c r="B44" s="47" t="str">
        <f>IF(Tablas!$J11="","",Tablas!$J11)</f>
        <v>08 - ELECTRICO</v>
      </c>
      <c r="C44" s="47"/>
      <c r="D44" s="40">
        <f>IFERROR((COUNTIFS(Tabla7[Año],$C$34,Tabla7[Mes],D$36,Tabla7[Se cumplió Plazo de entrega?],"SI",Tabla7[Categoría],$B44)/COUNTIFS(Tabla7[Año],$C$34,Tabla7[Mes],D$36,Tabla7[Se cumplió Plazo de entrega?],"*",Tabla7[Categoría],$B44))*(COUNTIFS(Tabla7[Año],$C$34,Tabla7[Mes],D$36,Tabla7[Entrega completa?],"SI",Tabla7[Categoría],$B44)/COUNTIFS(Tabla7[Año],$C$34,Tabla7[Mes],D$36,Tabla7[Entrega completa?],"*",Tabla7[Categoría],$B44))*(COUNTIFS(Tabla7[Año],$C$34,Tabla7[Mes],D$36,Tabla7[Entrega conforme? Sin ninguna incidencia],"SI",Tabla7[Categoría],$B44)/COUNTIFS(Tabla7[Año],$C$34,Tabla7[Mes],D$36,Tabla7[Entrega conforme? Sin ninguna incidencia],"*",Tabla7[Categoría],$B44)),"")</f>
        <v>0.22222222222222221</v>
      </c>
      <c r="E44" s="40" t="str">
        <f>IFERROR((COUNTIFS(Tabla7[Año],$C$34,Tabla7[Mes],E$36,Tabla7[Se cumplió Plazo de entrega?],"SI",Tabla7[Categoría],$B44)/COUNTIFS(Tabla7[Año],$C$34,Tabla7[Mes],E$36,Tabla7[Se cumplió Plazo de entrega?],"*",Tabla7[Categoría],$B44))*(COUNTIFS(Tabla7[Año],$C$34,Tabla7[Mes],E$36,Tabla7[Entrega completa?],"SI",Tabla7[Categoría],$B44)/COUNTIFS(Tabla7[Año],$C$34,Tabla7[Mes],E$36,Tabla7[Entrega completa?],"*",Tabla7[Categoría],$B44))*(COUNTIFS(Tabla7[Año],$C$34,Tabla7[Mes],E$36,Tabla7[Entrega conforme? Sin ninguna incidencia],"SI",Tabla7[Categoría],$B44)/COUNTIFS(Tabla7[Año],$C$34,Tabla7[Mes],E$36,Tabla7[Entrega conforme? Sin ninguna incidencia],"*",Tabla7[Categoría],$B44)),"")</f>
        <v/>
      </c>
      <c r="F44" s="40">
        <f>IFERROR((COUNTIFS(Tabla7[Año],$C$34,Tabla7[Mes],F$36,Tabla7[Se cumplió Plazo de entrega?],"SI",Tabla7[Categoría],$B44)/COUNTIFS(Tabla7[Año],$C$34,Tabla7[Mes],F$36,Tabla7[Se cumplió Plazo de entrega?],"*",Tabla7[Categoría],$B44))*(COUNTIFS(Tabla7[Año],$C$34,Tabla7[Mes],F$36,Tabla7[Entrega completa?],"SI",Tabla7[Categoría],$B44)/COUNTIFS(Tabla7[Año],$C$34,Tabla7[Mes],F$36,Tabla7[Entrega completa?],"*",Tabla7[Categoría],$B44))*(COUNTIFS(Tabla7[Año],$C$34,Tabla7[Mes],F$36,Tabla7[Entrega conforme? Sin ninguna incidencia],"SI",Tabla7[Categoría],$B44)/COUNTIFS(Tabla7[Año],$C$34,Tabla7[Mes],F$36,Tabla7[Entrega conforme? Sin ninguna incidencia],"*",Tabla7[Categoría],$B44)),"")</f>
        <v>1</v>
      </c>
      <c r="G44" s="40">
        <f>IFERROR((COUNTIFS(Tabla7[Año],$C$34,Tabla7[Mes],G$36,Tabla7[Se cumplió Plazo de entrega?],"SI",Tabla7[Categoría],$B44)/COUNTIFS(Tabla7[Año],$C$34,Tabla7[Mes],G$36,Tabla7[Se cumplió Plazo de entrega?],"*",Tabla7[Categoría],$B44))*(COUNTIFS(Tabla7[Año],$C$34,Tabla7[Mes],G$36,Tabla7[Entrega completa?],"SI",Tabla7[Categoría],$B44)/COUNTIFS(Tabla7[Año],$C$34,Tabla7[Mes],G$36,Tabla7[Entrega completa?],"*",Tabla7[Categoría],$B44))*(COUNTIFS(Tabla7[Año],$C$34,Tabla7[Mes],G$36,Tabla7[Entrega conforme? Sin ninguna incidencia],"SI",Tabla7[Categoría],$B44)/COUNTIFS(Tabla7[Año],$C$34,Tabla7[Mes],G$36,Tabla7[Entrega conforme? Sin ninguna incidencia],"*",Tabla7[Categoría],$B44)),"")</f>
        <v>0.24489795918367344</v>
      </c>
      <c r="H44" s="40">
        <f>IFERROR((COUNTIFS(Tabla7[Año],$C$34,Tabla7[Mes],H$36,Tabla7[Se cumplió Plazo de entrega?],"SI",Tabla7[Categoría],$B44)/COUNTIFS(Tabla7[Año],$C$34,Tabla7[Mes],H$36,Tabla7[Se cumplió Plazo de entrega?],"*",Tabla7[Categoría],$B44))*(COUNTIFS(Tabla7[Año],$C$34,Tabla7[Mes],H$36,Tabla7[Entrega completa?],"SI",Tabla7[Categoría],$B44)/COUNTIFS(Tabla7[Año],$C$34,Tabla7[Mes],H$36,Tabla7[Entrega completa?],"*",Tabla7[Categoría],$B44))*(COUNTIFS(Tabla7[Año],$C$34,Tabla7[Mes],H$36,Tabla7[Entrega conforme? Sin ninguna incidencia],"SI",Tabla7[Categoría],$B44)/COUNTIFS(Tabla7[Año],$C$34,Tabla7[Mes],H$36,Tabla7[Entrega conforme? Sin ninguna incidencia],"*",Tabla7[Categoría],$B44)),"")</f>
        <v>0.14399999999999999</v>
      </c>
      <c r="I44" s="40">
        <f>IFERROR((COUNTIFS(Tabla7[Año],$C$34,Tabla7[Mes],I$36,Tabla7[Se cumplió Plazo de entrega?],"SI",Tabla7[Categoría],$B44)/COUNTIFS(Tabla7[Año],$C$34,Tabla7[Mes],I$36,Tabla7[Se cumplió Plazo de entrega?],"*",Tabla7[Categoría],$B44))*(COUNTIFS(Tabla7[Año],$C$34,Tabla7[Mes],I$36,Tabla7[Entrega completa?],"SI",Tabla7[Categoría],$B44)/COUNTIFS(Tabla7[Año],$C$34,Tabla7[Mes],I$36,Tabla7[Entrega completa?],"*",Tabla7[Categoría],$B44))*(COUNTIFS(Tabla7[Año],$C$34,Tabla7[Mes],I$36,Tabla7[Entrega conforme? Sin ninguna incidencia],"SI",Tabla7[Categoría],$B44)/COUNTIFS(Tabla7[Año],$C$34,Tabla7[Mes],I$36,Tabla7[Entrega conforme? Sin ninguna incidencia],"*",Tabla7[Categoría],$B44)),"")</f>
        <v>0</v>
      </c>
      <c r="J44" s="40">
        <f>IFERROR((COUNTIFS(Tabla7[Año],$C$34,Tabla7[Mes],J$36,Tabla7[Se cumplió Plazo de entrega?],"SI",Tabla7[Categoría],$B44)/COUNTIFS(Tabla7[Año],$C$34,Tabla7[Mes],J$36,Tabla7[Se cumplió Plazo de entrega?],"*",Tabla7[Categoría],$B44))*(COUNTIFS(Tabla7[Año],$C$34,Tabla7[Mes],J$36,Tabla7[Entrega completa?],"SI",Tabla7[Categoría],$B44)/COUNTIFS(Tabla7[Año],$C$34,Tabla7[Mes],J$36,Tabla7[Entrega completa?],"*",Tabla7[Categoría],$B44))*(COUNTIFS(Tabla7[Año],$C$34,Tabla7[Mes],J$36,Tabla7[Entrega conforme? Sin ninguna incidencia],"SI",Tabla7[Categoría],$B44)/COUNTIFS(Tabla7[Año],$C$34,Tabla7[Mes],J$36,Tabla7[Entrega conforme? Sin ninguna incidencia],"*",Tabla7[Categoría],$B44)),"")</f>
        <v>0</v>
      </c>
      <c r="K44" s="40" t="str">
        <f>IFERROR((COUNTIFS(Tabla7[Año],$C$34,Tabla7[Mes],K$36,Tabla7[Se cumplió Plazo de entrega?],"SI",Tabla7[Categoría],$B44)/COUNTIFS(Tabla7[Año],$C$34,Tabla7[Mes],K$36,Tabla7[Se cumplió Plazo de entrega?],"*",Tabla7[Categoría],$B44))*(COUNTIFS(Tabla7[Año],$C$34,Tabla7[Mes],K$36,Tabla7[Entrega completa?],"SI",Tabla7[Categoría],$B44)/COUNTIFS(Tabla7[Año],$C$34,Tabla7[Mes],K$36,Tabla7[Entrega completa?],"*",Tabla7[Categoría],$B44))*(COUNTIFS(Tabla7[Año],$C$34,Tabla7[Mes],K$36,Tabla7[Entrega conforme? Sin ninguna incidencia],"SI",Tabla7[Categoría],$B44)/COUNTIFS(Tabla7[Año],$C$34,Tabla7[Mes],K$36,Tabla7[Entrega conforme? Sin ninguna incidencia],"*",Tabla7[Categoría],$B44)),"")</f>
        <v/>
      </c>
      <c r="L44" s="40" t="str">
        <f>IFERROR((COUNTIFS(Tabla7[Año],$C$34,Tabla7[Mes],L$36,Tabla7[Se cumplió Plazo de entrega?],"SI",Tabla7[Categoría],$B44)/COUNTIFS(Tabla7[Año],$C$34,Tabla7[Mes],L$36,Tabla7[Se cumplió Plazo de entrega?],"*",Tabla7[Categoría],$B44))*(COUNTIFS(Tabla7[Año],$C$34,Tabla7[Mes],L$36,Tabla7[Entrega completa?],"SI",Tabla7[Categoría],$B44)/COUNTIFS(Tabla7[Año],$C$34,Tabla7[Mes],L$36,Tabla7[Entrega completa?],"*",Tabla7[Categoría],$B44))*(COUNTIFS(Tabla7[Año],$C$34,Tabla7[Mes],L$36,Tabla7[Entrega conforme? Sin ninguna incidencia],"SI",Tabla7[Categoría],$B44)/COUNTIFS(Tabla7[Año],$C$34,Tabla7[Mes],L$36,Tabla7[Entrega conforme? Sin ninguna incidencia],"*",Tabla7[Categoría],$B44)),"")</f>
        <v/>
      </c>
      <c r="M44" s="40" t="str">
        <f>IFERROR((COUNTIFS(Tabla7[Año],$C$34,Tabla7[Mes],M$36,Tabla7[Se cumplió Plazo de entrega?],"SI",Tabla7[Categoría],$B44)/COUNTIFS(Tabla7[Año],$C$34,Tabla7[Mes],M$36,Tabla7[Se cumplió Plazo de entrega?],"*",Tabla7[Categoría],$B44))*(COUNTIFS(Tabla7[Año],$C$34,Tabla7[Mes],M$36,Tabla7[Entrega completa?],"SI",Tabla7[Categoría],$B44)/COUNTIFS(Tabla7[Año],$C$34,Tabla7[Mes],M$36,Tabla7[Entrega completa?],"*",Tabla7[Categoría],$B44))*(COUNTIFS(Tabla7[Año],$C$34,Tabla7[Mes],M$36,Tabla7[Entrega conforme? Sin ninguna incidencia],"SI",Tabla7[Categoría],$B44)/COUNTIFS(Tabla7[Año],$C$34,Tabla7[Mes],M$36,Tabla7[Entrega conforme? Sin ninguna incidencia],"*",Tabla7[Categoría],$B44)),"")</f>
        <v/>
      </c>
      <c r="N44" s="40" t="str">
        <f>IFERROR((COUNTIFS(Tabla7[Año],$C$34,Tabla7[Mes],N$36,Tabla7[Se cumplió Plazo de entrega?],"SI",Tabla7[Categoría],$B44)/COUNTIFS(Tabla7[Año],$C$34,Tabla7[Mes],N$36,Tabla7[Se cumplió Plazo de entrega?],"*",Tabla7[Categoría],$B44))*(COUNTIFS(Tabla7[Año],$C$34,Tabla7[Mes],N$36,Tabla7[Entrega completa?],"SI",Tabla7[Categoría],$B44)/COUNTIFS(Tabla7[Año],$C$34,Tabla7[Mes],N$36,Tabla7[Entrega completa?],"*",Tabla7[Categoría],$B44))*(COUNTIFS(Tabla7[Año],$C$34,Tabla7[Mes],N$36,Tabla7[Entrega conforme? Sin ninguna incidencia],"SI",Tabla7[Categoría],$B44)/COUNTIFS(Tabla7[Año],$C$34,Tabla7[Mes],N$36,Tabla7[Entrega conforme? Sin ninguna incidencia],"*",Tabla7[Categoría],$B44)),"")</f>
        <v/>
      </c>
      <c r="O44" s="40" t="str">
        <f>IFERROR((COUNTIFS(Tabla7[Año],$C$34,Tabla7[Mes],O$36,Tabla7[Se cumplió Plazo de entrega?],"SI",Tabla7[Categoría],$B44)/COUNTIFS(Tabla7[Año],$C$34,Tabla7[Mes],O$36,Tabla7[Se cumplió Plazo de entrega?],"*",Tabla7[Categoría],$B44))*(COUNTIFS(Tabla7[Año],$C$34,Tabla7[Mes],O$36,Tabla7[Entrega completa?],"SI",Tabla7[Categoría],$B44)/COUNTIFS(Tabla7[Año],$C$34,Tabla7[Mes],O$36,Tabla7[Entrega completa?],"*",Tabla7[Categoría],$B44))*(COUNTIFS(Tabla7[Año],$C$34,Tabla7[Mes],O$36,Tabla7[Entrega conforme? Sin ninguna incidencia],"SI",Tabla7[Categoría],$B44)/COUNTIFS(Tabla7[Año],$C$34,Tabla7[Mes],O$36,Tabla7[Entrega conforme? Sin ninguna incidencia],"*",Tabla7[Categoría],$B44)),"")</f>
        <v/>
      </c>
      <c r="P44" s="43">
        <f t="shared" si="2"/>
        <v>0.26852003023431598</v>
      </c>
    </row>
    <row r="45" spans="1:16" x14ac:dyDescent="0.25">
      <c r="A45" s="39">
        <v>9</v>
      </c>
      <c r="B45" s="47" t="str">
        <f>IF(Tablas!$J12="","",Tablas!$J12)</f>
        <v>09 - PARTES DE MOTOR</v>
      </c>
      <c r="C45" s="47"/>
      <c r="D45" s="40">
        <f>IFERROR((COUNTIFS(Tabla7[Año],$C$34,Tabla7[Mes],D$36,Tabla7[Se cumplió Plazo de entrega?],"SI",Tabla7[Categoría],$B45)/COUNTIFS(Tabla7[Año],$C$34,Tabla7[Mes],D$36,Tabla7[Se cumplió Plazo de entrega?],"*",Tabla7[Categoría],$B45))*(COUNTIFS(Tabla7[Año],$C$34,Tabla7[Mes],D$36,Tabla7[Entrega completa?],"SI",Tabla7[Categoría],$B45)/COUNTIFS(Tabla7[Año],$C$34,Tabla7[Mes],D$36,Tabla7[Entrega completa?],"*",Tabla7[Categoría],$B45))*(COUNTIFS(Tabla7[Año],$C$34,Tabla7[Mes],D$36,Tabla7[Entrega conforme? Sin ninguna incidencia],"SI",Tabla7[Categoría],$B45)/COUNTIFS(Tabla7[Año],$C$34,Tabla7[Mes],D$36,Tabla7[Entrega conforme? Sin ninguna incidencia],"*",Tabla7[Categoría],$B45)),"")</f>
        <v>0.126</v>
      </c>
      <c r="E45" s="40">
        <f>IFERROR((COUNTIFS(Tabla7[Año],$C$34,Tabla7[Mes],E$36,Tabla7[Se cumplió Plazo de entrega?],"SI",Tabla7[Categoría],$B45)/COUNTIFS(Tabla7[Año],$C$34,Tabla7[Mes],E$36,Tabla7[Se cumplió Plazo de entrega?],"*",Tabla7[Categoría],$B45))*(COUNTIFS(Tabla7[Año],$C$34,Tabla7[Mes],E$36,Tabla7[Entrega completa?],"SI",Tabla7[Categoría],$B45)/COUNTIFS(Tabla7[Año],$C$34,Tabla7[Mes],E$36,Tabla7[Entrega completa?],"*",Tabla7[Categoría],$B45))*(COUNTIFS(Tabla7[Año],$C$34,Tabla7[Mes],E$36,Tabla7[Entrega conforme? Sin ninguna incidencia],"SI",Tabla7[Categoría],$B45)/COUNTIFS(Tabla7[Año],$C$34,Tabla7[Mes],E$36,Tabla7[Entrega conforme? Sin ninguna incidencia],"*",Tabla7[Categoría],$B45)),"")</f>
        <v>0.16666666666666666</v>
      </c>
      <c r="F45" s="40">
        <f>IFERROR((COUNTIFS(Tabla7[Año],$C$34,Tabla7[Mes],F$36,Tabla7[Se cumplió Plazo de entrega?],"SI",Tabla7[Categoría],$B45)/COUNTIFS(Tabla7[Año],$C$34,Tabla7[Mes],F$36,Tabla7[Se cumplió Plazo de entrega?],"*",Tabla7[Categoría],$B45))*(COUNTIFS(Tabla7[Año],$C$34,Tabla7[Mes],F$36,Tabla7[Entrega completa?],"SI",Tabla7[Categoría],$B45)/COUNTIFS(Tabla7[Año],$C$34,Tabla7[Mes],F$36,Tabla7[Entrega completa?],"*",Tabla7[Categoría],$B45))*(COUNTIFS(Tabla7[Año],$C$34,Tabla7[Mes],F$36,Tabla7[Entrega conforme? Sin ninguna incidencia],"SI",Tabla7[Categoría],$B45)/COUNTIFS(Tabla7[Año],$C$34,Tabla7[Mes],F$36,Tabla7[Entrega conforme? Sin ninguna incidencia],"*",Tabla7[Categoría],$B45)),"")</f>
        <v>0.26239067055393583</v>
      </c>
      <c r="G45" s="40">
        <f>IFERROR((COUNTIFS(Tabla7[Año],$C$34,Tabla7[Mes],G$36,Tabla7[Se cumplió Plazo de entrega?],"SI",Tabla7[Categoría],$B45)/COUNTIFS(Tabla7[Año],$C$34,Tabla7[Mes],G$36,Tabla7[Se cumplió Plazo de entrega?],"*",Tabla7[Categoría],$B45))*(COUNTIFS(Tabla7[Año],$C$34,Tabla7[Mes],G$36,Tabla7[Entrega completa?],"SI",Tabla7[Categoría],$B45)/COUNTIFS(Tabla7[Año],$C$34,Tabla7[Mes],G$36,Tabla7[Entrega completa?],"*",Tabla7[Categoría],$B45))*(COUNTIFS(Tabla7[Año],$C$34,Tabla7[Mes],G$36,Tabla7[Entrega conforme? Sin ninguna incidencia],"SI",Tabla7[Categoría],$B45)/COUNTIFS(Tabla7[Año],$C$34,Tabla7[Mes],G$36,Tabla7[Entrega conforme? Sin ninguna incidencia],"*",Tabla7[Categoría],$B45)),"")</f>
        <v>4.070832485243233E-2</v>
      </c>
      <c r="H45" s="40">
        <f>IFERROR((COUNTIFS(Tabla7[Año],$C$34,Tabla7[Mes],H$36,Tabla7[Se cumplió Plazo de entrega?],"SI",Tabla7[Categoría],$B45)/COUNTIFS(Tabla7[Año],$C$34,Tabla7[Mes],H$36,Tabla7[Se cumplió Plazo de entrega?],"*",Tabla7[Categoría],$B45))*(COUNTIFS(Tabla7[Año],$C$34,Tabla7[Mes],H$36,Tabla7[Entrega completa?],"SI",Tabla7[Categoría],$B45)/COUNTIFS(Tabla7[Año],$C$34,Tabla7[Mes],H$36,Tabla7[Entrega completa?],"*",Tabla7[Categoría],$B45))*(COUNTIFS(Tabla7[Año],$C$34,Tabla7[Mes],H$36,Tabla7[Entrega conforme? Sin ninguna incidencia],"SI",Tabla7[Categoría],$B45)/COUNTIFS(Tabla7[Año],$C$34,Tabla7[Mes],H$36,Tabla7[Entrega conforme? Sin ninguna incidencia],"*",Tabla7[Categoría],$B45)),"")</f>
        <v>4.1666666666666664E-2</v>
      </c>
      <c r="I45" s="40">
        <f>IFERROR((COUNTIFS(Tabla7[Año],$C$34,Tabla7[Mes],I$36,Tabla7[Se cumplió Plazo de entrega?],"SI",Tabla7[Categoría],$B45)/COUNTIFS(Tabla7[Año],$C$34,Tabla7[Mes],I$36,Tabla7[Se cumplió Plazo de entrega?],"*",Tabla7[Categoría],$B45))*(COUNTIFS(Tabla7[Año],$C$34,Tabla7[Mes],I$36,Tabla7[Entrega completa?],"SI",Tabla7[Categoría],$B45)/COUNTIFS(Tabla7[Año],$C$34,Tabla7[Mes],I$36,Tabla7[Entrega completa?],"*",Tabla7[Categoría],$B45))*(COUNTIFS(Tabla7[Año],$C$34,Tabla7[Mes],I$36,Tabla7[Entrega conforme? Sin ninguna incidencia],"SI",Tabla7[Categoría],$B45)/COUNTIFS(Tabla7[Año],$C$34,Tabla7[Mes],I$36,Tabla7[Entrega conforme? Sin ninguna incidencia],"*",Tabla7[Categoría],$B45)),"")</f>
        <v>0</v>
      </c>
      <c r="J45" s="40">
        <f>IFERROR((COUNTIFS(Tabla7[Año],$C$34,Tabla7[Mes],J$36,Tabla7[Se cumplió Plazo de entrega?],"SI",Tabla7[Categoría],$B45)/COUNTIFS(Tabla7[Año],$C$34,Tabla7[Mes],J$36,Tabla7[Se cumplió Plazo de entrega?],"*",Tabla7[Categoría],$B45))*(COUNTIFS(Tabla7[Año],$C$34,Tabla7[Mes],J$36,Tabla7[Entrega completa?],"SI",Tabla7[Categoría],$B45)/COUNTIFS(Tabla7[Año],$C$34,Tabla7[Mes],J$36,Tabla7[Entrega completa?],"*",Tabla7[Categoría],$B45))*(COUNTIFS(Tabla7[Año],$C$34,Tabla7[Mes],J$36,Tabla7[Entrega conforme? Sin ninguna incidencia],"SI",Tabla7[Categoría],$B45)/COUNTIFS(Tabla7[Año],$C$34,Tabla7[Mes],J$36,Tabla7[Entrega conforme? Sin ninguna incidencia],"*",Tabla7[Categoría],$B45)),"")</f>
        <v>0.11661807580174927</v>
      </c>
      <c r="K45" s="40" t="str">
        <f>IFERROR((COUNTIFS(Tabla7[Año],$C$34,Tabla7[Mes],K$36,Tabla7[Se cumplió Plazo de entrega?],"SI",Tabla7[Categoría],$B45)/COUNTIFS(Tabla7[Año],$C$34,Tabla7[Mes],K$36,Tabla7[Se cumplió Plazo de entrega?],"*",Tabla7[Categoría],$B45))*(COUNTIFS(Tabla7[Año],$C$34,Tabla7[Mes],K$36,Tabla7[Entrega completa?],"SI",Tabla7[Categoría],$B45)/COUNTIFS(Tabla7[Año],$C$34,Tabla7[Mes],K$36,Tabla7[Entrega completa?],"*",Tabla7[Categoría],$B45))*(COUNTIFS(Tabla7[Año],$C$34,Tabla7[Mes],K$36,Tabla7[Entrega conforme? Sin ninguna incidencia],"SI",Tabla7[Categoría],$B45)/COUNTIFS(Tabla7[Año],$C$34,Tabla7[Mes],K$36,Tabla7[Entrega conforme? Sin ninguna incidencia],"*",Tabla7[Categoría],$B45)),"")</f>
        <v/>
      </c>
      <c r="L45" s="40" t="str">
        <f>IFERROR((COUNTIFS(Tabla7[Año],$C$34,Tabla7[Mes],L$36,Tabla7[Se cumplió Plazo de entrega?],"SI",Tabla7[Categoría],$B45)/COUNTIFS(Tabla7[Año],$C$34,Tabla7[Mes],L$36,Tabla7[Se cumplió Plazo de entrega?],"*",Tabla7[Categoría],$B45))*(COUNTIFS(Tabla7[Año],$C$34,Tabla7[Mes],L$36,Tabla7[Entrega completa?],"SI",Tabla7[Categoría],$B45)/COUNTIFS(Tabla7[Año],$C$34,Tabla7[Mes],L$36,Tabla7[Entrega completa?],"*",Tabla7[Categoría],$B45))*(COUNTIFS(Tabla7[Año],$C$34,Tabla7[Mes],L$36,Tabla7[Entrega conforme? Sin ninguna incidencia],"SI",Tabla7[Categoría],$B45)/COUNTIFS(Tabla7[Año],$C$34,Tabla7[Mes],L$36,Tabla7[Entrega conforme? Sin ninguna incidencia],"*",Tabla7[Categoría],$B45)),"")</f>
        <v/>
      </c>
      <c r="M45" s="40" t="str">
        <f>IFERROR((COUNTIFS(Tabla7[Año],$C$34,Tabla7[Mes],M$36,Tabla7[Se cumplió Plazo de entrega?],"SI",Tabla7[Categoría],$B45)/COUNTIFS(Tabla7[Año],$C$34,Tabla7[Mes],M$36,Tabla7[Se cumplió Plazo de entrega?],"*",Tabla7[Categoría],$B45))*(COUNTIFS(Tabla7[Año],$C$34,Tabla7[Mes],M$36,Tabla7[Entrega completa?],"SI",Tabla7[Categoría],$B45)/COUNTIFS(Tabla7[Año],$C$34,Tabla7[Mes],M$36,Tabla7[Entrega completa?],"*",Tabla7[Categoría],$B45))*(COUNTIFS(Tabla7[Año],$C$34,Tabla7[Mes],M$36,Tabla7[Entrega conforme? Sin ninguna incidencia],"SI",Tabla7[Categoría],$B45)/COUNTIFS(Tabla7[Año],$C$34,Tabla7[Mes],M$36,Tabla7[Entrega conforme? Sin ninguna incidencia],"*",Tabla7[Categoría],$B45)),"")</f>
        <v/>
      </c>
      <c r="N45" s="40" t="str">
        <f>IFERROR((COUNTIFS(Tabla7[Año],$C$34,Tabla7[Mes],N$36,Tabla7[Se cumplió Plazo de entrega?],"SI",Tabla7[Categoría],$B45)/COUNTIFS(Tabla7[Año],$C$34,Tabla7[Mes],N$36,Tabla7[Se cumplió Plazo de entrega?],"*",Tabla7[Categoría],$B45))*(COUNTIFS(Tabla7[Año],$C$34,Tabla7[Mes],N$36,Tabla7[Entrega completa?],"SI",Tabla7[Categoría],$B45)/COUNTIFS(Tabla7[Año],$C$34,Tabla7[Mes],N$36,Tabla7[Entrega completa?],"*",Tabla7[Categoría],$B45))*(COUNTIFS(Tabla7[Año],$C$34,Tabla7[Mes],N$36,Tabla7[Entrega conforme? Sin ninguna incidencia],"SI",Tabla7[Categoría],$B45)/COUNTIFS(Tabla7[Año],$C$34,Tabla7[Mes],N$36,Tabla7[Entrega conforme? Sin ninguna incidencia],"*",Tabla7[Categoría],$B45)),"")</f>
        <v/>
      </c>
      <c r="O45" s="40" t="str">
        <f>IFERROR((COUNTIFS(Tabla7[Año],$C$34,Tabla7[Mes],O$36,Tabla7[Se cumplió Plazo de entrega?],"SI",Tabla7[Categoría],$B45)/COUNTIFS(Tabla7[Año],$C$34,Tabla7[Mes],O$36,Tabla7[Se cumplió Plazo de entrega?],"*",Tabla7[Categoría],$B45))*(COUNTIFS(Tabla7[Año],$C$34,Tabla7[Mes],O$36,Tabla7[Entrega completa?],"SI",Tabla7[Categoría],$B45)/COUNTIFS(Tabla7[Año],$C$34,Tabla7[Mes],O$36,Tabla7[Entrega completa?],"*",Tabla7[Categoría],$B45))*(COUNTIFS(Tabla7[Año],$C$34,Tabla7[Mes],O$36,Tabla7[Entrega conforme? Sin ninguna incidencia],"SI",Tabla7[Categoría],$B45)/COUNTIFS(Tabla7[Año],$C$34,Tabla7[Mes],O$36,Tabla7[Entrega conforme? Sin ninguna incidencia],"*",Tabla7[Categoría],$B45)),"")</f>
        <v/>
      </c>
      <c r="P45" s="43">
        <f t="shared" si="2"/>
        <v>0.10772148636306438</v>
      </c>
    </row>
    <row r="46" spans="1:16" x14ac:dyDescent="0.25">
      <c r="A46" s="39">
        <v>10</v>
      </c>
      <c r="B46" s="47" t="str">
        <f>IF(Tablas!$J13="","",Tablas!$J13)</f>
        <v>10 - PALANCAS Y CHICOTES</v>
      </c>
      <c r="C46" s="47"/>
      <c r="D46" s="40">
        <f>IFERROR((COUNTIFS(Tabla7[Año],$C$34,Tabla7[Mes],D$36,Tabla7[Se cumplió Plazo de entrega?],"SI",Tabla7[Categoría],$B46)/COUNTIFS(Tabla7[Año],$C$34,Tabla7[Mes],D$36,Tabla7[Se cumplió Plazo de entrega?],"*",Tabla7[Categoría],$B46))*(COUNTIFS(Tabla7[Año],$C$34,Tabla7[Mes],D$36,Tabla7[Entrega completa?],"SI",Tabla7[Categoría],$B46)/COUNTIFS(Tabla7[Año],$C$34,Tabla7[Mes],D$36,Tabla7[Entrega completa?],"*",Tabla7[Categoría],$B46))*(COUNTIFS(Tabla7[Año],$C$34,Tabla7[Mes],D$36,Tabla7[Entrega conforme? Sin ninguna incidencia],"SI",Tabla7[Categoría],$B46)/COUNTIFS(Tabla7[Año],$C$34,Tabla7[Mes],D$36,Tabla7[Entrega conforme? Sin ninguna incidencia],"*",Tabla7[Categoría],$B46)),"")</f>
        <v>0.23148148148148151</v>
      </c>
      <c r="E46" s="40">
        <f>IFERROR((COUNTIFS(Tabla7[Año],$C$34,Tabla7[Mes],E$36,Tabla7[Se cumplió Plazo de entrega?],"SI",Tabla7[Categoría],$B46)/COUNTIFS(Tabla7[Año],$C$34,Tabla7[Mes],E$36,Tabla7[Se cumplió Plazo de entrega?],"*",Tabla7[Categoría],$B46))*(COUNTIFS(Tabla7[Año],$C$34,Tabla7[Mes],E$36,Tabla7[Entrega completa?],"SI",Tabla7[Categoría],$B46)/COUNTIFS(Tabla7[Año],$C$34,Tabla7[Mes],E$36,Tabla7[Entrega completa?],"*",Tabla7[Categoría],$B46))*(COUNTIFS(Tabla7[Año],$C$34,Tabla7[Mes],E$36,Tabla7[Entrega conforme? Sin ninguna incidencia],"SI",Tabla7[Categoría],$B46)/COUNTIFS(Tabla7[Año],$C$34,Tabla7[Mes],E$36,Tabla7[Entrega conforme? Sin ninguna incidencia],"*",Tabla7[Categoría],$B46)),"")</f>
        <v>0.32000000000000006</v>
      </c>
      <c r="F46" s="40">
        <f>IFERROR((COUNTIFS(Tabla7[Año],$C$34,Tabla7[Mes],F$36,Tabla7[Se cumplió Plazo de entrega?],"SI",Tabla7[Categoría],$B46)/COUNTIFS(Tabla7[Año],$C$34,Tabla7[Mes],F$36,Tabla7[Se cumplió Plazo de entrega?],"*",Tabla7[Categoría],$B46))*(COUNTIFS(Tabla7[Año],$C$34,Tabla7[Mes],F$36,Tabla7[Entrega completa?],"SI",Tabla7[Categoría],$B46)/COUNTIFS(Tabla7[Año],$C$34,Tabla7[Mes],F$36,Tabla7[Entrega completa?],"*",Tabla7[Categoría],$B46))*(COUNTIFS(Tabla7[Año],$C$34,Tabla7[Mes],F$36,Tabla7[Entrega conforme? Sin ninguna incidencia],"SI",Tabla7[Categoría],$B46)/COUNTIFS(Tabla7[Año],$C$34,Tabla7[Mes],F$36,Tabla7[Entrega conforme? Sin ninguna incidencia],"*",Tabla7[Categoría],$B46)),"")</f>
        <v>0</v>
      </c>
      <c r="G46" s="40">
        <f>IFERROR((COUNTIFS(Tabla7[Año],$C$34,Tabla7[Mes],G$36,Tabla7[Se cumplió Plazo de entrega?],"SI",Tabla7[Categoría],$B46)/COUNTIFS(Tabla7[Año],$C$34,Tabla7[Mes],G$36,Tabla7[Se cumplió Plazo de entrega?],"*",Tabla7[Categoría],$B46))*(COUNTIFS(Tabla7[Año],$C$34,Tabla7[Mes],G$36,Tabla7[Entrega completa?],"SI",Tabla7[Categoría],$B46)/COUNTIFS(Tabla7[Año],$C$34,Tabla7[Mes],G$36,Tabla7[Entrega completa?],"*",Tabla7[Categoría],$B46))*(COUNTIFS(Tabla7[Año],$C$34,Tabla7[Mes],G$36,Tabla7[Entrega conforme? Sin ninguna incidencia],"SI",Tabla7[Categoría],$B46)/COUNTIFS(Tabla7[Año],$C$34,Tabla7[Mes],G$36,Tabla7[Entrega conforme? Sin ninguna incidencia],"*",Tabla7[Categoría],$B46)),"")</f>
        <v>0.1111111111111111</v>
      </c>
      <c r="H46" s="40">
        <f>IFERROR((COUNTIFS(Tabla7[Año],$C$34,Tabla7[Mes],H$36,Tabla7[Se cumplió Plazo de entrega?],"SI",Tabla7[Categoría],$B46)/COUNTIFS(Tabla7[Año],$C$34,Tabla7[Mes],H$36,Tabla7[Se cumplió Plazo de entrega?],"*",Tabla7[Categoría],$B46))*(COUNTIFS(Tabla7[Año],$C$34,Tabla7[Mes],H$36,Tabla7[Entrega completa?],"SI",Tabla7[Categoría],$B46)/COUNTIFS(Tabla7[Año],$C$34,Tabla7[Mes],H$36,Tabla7[Entrega completa?],"*",Tabla7[Categoría],$B46))*(COUNTIFS(Tabla7[Año],$C$34,Tabla7[Mes],H$36,Tabla7[Entrega conforme? Sin ninguna incidencia],"SI",Tabla7[Categoría],$B46)/COUNTIFS(Tabla7[Año],$C$34,Tabla7[Mes],H$36,Tabla7[Entrega conforme? Sin ninguna incidencia],"*",Tabla7[Categoría],$B46)),"")</f>
        <v>0.14814814814814814</v>
      </c>
      <c r="I46" s="40" t="str">
        <f>IFERROR((COUNTIFS(Tabla7[Año],$C$34,Tabla7[Mes],I$36,Tabla7[Se cumplió Plazo de entrega?],"SI",Tabla7[Categoría],$B46)/COUNTIFS(Tabla7[Año],$C$34,Tabla7[Mes],I$36,Tabla7[Se cumplió Plazo de entrega?],"*",Tabla7[Categoría],$B46))*(COUNTIFS(Tabla7[Año],$C$34,Tabla7[Mes],I$36,Tabla7[Entrega completa?],"SI",Tabla7[Categoría],$B46)/COUNTIFS(Tabla7[Año],$C$34,Tabla7[Mes],I$36,Tabla7[Entrega completa?],"*",Tabla7[Categoría],$B46))*(COUNTIFS(Tabla7[Año],$C$34,Tabla7[Mes],I$36,Tabla7[Entrega conforme? Sin ninguna incidencia],"SI",Tabla7[Categoría],$B46)/COUNTIFS(Tabla7[Año],$C$34,Tabla7[Mes],I$36,Tabla7[Entrega conforme? Sin ninguna incidencia],"*",Tabla7[Categoría],$B46)),"")</f>
        <v/>
      </c>
      <c r="J46" s="40" t="str">
        <f>IFERROR((COUNTIFS(Tabla7[Año],$C$34,Tabla7[Mes],J$36,Tabla7[Se cumplió Plazo de entrega?],"SI",Tabla7[Categoría],$B46)/COUNTIFS(Tabla7[Año],$C$34,Tabla7[Mes],J$36,Tabla7[Se cumplió Plazo de entrega?],"*",Tabla7[Categoría],$B46))*(COUNTIFS(Tabla7[Año],$C$34,Tabla7[Mes],J$36,Tabla7[Entrega completa?],"SI",Tabla7[Categoría],$B46)/COUNTIFS(Tabla7[Año],$C$34,Tabla7[Mes],J$36,Tabla7[Entrega completa?],"*",Tabla7[Categoría],$B46))*(COUNTIFS(Tabla7[Año],$C$34,Tabla7[Mes],J$36,Tabla7[Entrega conforme? Sin ninguna incidencia],"SI",Tabla7[Categoría],$B46)/COUNTIFS(Tabla7[Año],$C$34,Tabla7[Mes],J$36,Tabla7[Entrega conforme? Sin ninguna incidencia],"*",Tabla7[Categoría],$B46)),"")</f>
        <v/>
      </c>
      <c r="K46" s="40" t="str">
        <f>IFERROR((COUNTIFS(Tabla7[Año],$C$34,Tabla7[Mes],K$36,Tabla7[Se cumplió Plazo de entrega?],"SI",Tabla7[Categoría],$B46)/COUNTIFS(Tabla7[Año],$C$34,Tabla7[Mes],K$36,Tabla7[Se cumplió Plazo de entrega?],"*",Tabla7[Categoría],$B46))*(COUNTIFS(Tabla7[Año],$C$34,Tabla7[Mes],K$36,Tabla7[Entrega completa?],"SI",Tabla7[Categoría],$B46)/COUNTIFS(Tabla7[Año],$C$34,Tabla7[Mes],K$36,Tabla7[Entrega completa?],"*",Tabla7[Categoría],$B46))*(COUNTIFS(Tabla7[Año],$C$34,Tabla7[Mes],K$36,Tabla7[Entrega conforme? Sin ninguna incidencia],"SI",Tabla7[Categoría],$B46)/COUNTIFS(Tabla7[Año],$C$34,Tabla7[Mes],K$36,Tabla7[Entrega conforme? Sin ninguna incidencia],"*",Tabla7[Categoría],$B46)),"")</f>
        <v/>
      </c>
      <c r="L46" s="40" t="str">
        <f>IFERROR((COUNTIFS(Tabla7[Año],$C$34,Tabla7[Mes],L$36,Tabla7[Se cumplió Plazo de entrega?],"SI",Tabla7[Categoría],$B46)/COUNTIFS(Tabla7[Año],$C$34,Tabla7[Mes],L$36,Tabla7[Se cumplió Plazo de entrega?],"*",Tabla7[Categoría],$B46))*(COUNTIFS(Tabla7[Año],$C$34,Tabla7[Mes],L$36,Tabla7[Entrega completa?],"SI",Tabla7[Categoría],$B46)/COUNTIFS(Tabla7[Año],$C$34,Tabla7[Mes],L$36,Tabla7[Entrega completa?],"*",Tabla7[Categoría],$B46))*(COUNTIFS(Tabla7[Año],$C$34,Tabla7[Mes],L$36,Tabla7[Entrega conforme? Sin ninguna incidencia],"SI",Tabla7[Categoría],$B46)/COUNTIFS(Tabla7[Año],$C$34,Tabla7[Mes],L$36,Tabla7[Entrega conforme? Sin ninguna incidencia],"*",Tabla7[Categoría],$B46)),"")</f>
        <v/>
      </c>
      <c r="M46" s="40" t="str">
        <f>IFERROR((COUNTIFS(Tabla7[Año],$C$34,Tabla7[Mes],M$36,Tabla7[Se cumplió Plazo de entrega?],"SI",Tabla7[Categoría],$B46)/COUNTIFS(Tabla7[Año],$C$34,Tabla7[Mes],M$36,Tabla7[Se cumplió Plazo de entrega?],"*",Tabla7[Categoría],$B46))*(COUNTIFS(Tabla7[Año],$C$34,Tabla7[Mes],M$36,Tabla7[Entrega completa?],"SI",Tabla7[Categoría],$B46)/COUNTIFS(Tabla7[Año],$C$34,Tabla7[Mes],M$36,Tabla7[Entrega completa?],"*",Tabla7[Categoría],$B46))*(COUNTIFS(Tabla7[Año],$C$34,Tabla7[Mes],M$36,Tabla7[Entrega conforme? Sin ninguna incidencia],"SI",Tabla7[Categoría],$B46)/COUNTIFS(Tabla7[Año],$C$34,Tabla7[Mes],M$36,Tabla7[Entrega conforme? Sin ninguna incidencia],"*",Tabla7[Categoría],$B46)),"")</f>
        <v/>
      </c>
      <c r="N46" s="40" t="str">
        <f>IFERROR((COUNTIFS(Tabla7[Año],$C$34,Tabla7[Mes],N$36,Tabla7[Se cumplió Plazo de entrega?],"SI",Tabla7[Categoría],$B46)/COUNTIFS(Tabla7[Año],$C$34,Tabla7[Mes],N$36,Tabla7[Se cumplió Plazo de entrega?],"*",Tabla7[Categoría],$B46))*(COUNTIFS(Tabla7[Año],$C$34,Tabla7[Mes],N$36,Tabla7[Entrega completa?],"SI",Tabla7[Categoría],$B46)/COUNTIFS(Tabla7[Año],$C$34,Tabla7[Mes],N$36,Tabla7[Entrega completa?],"*",Tabla7[Categoría],$B46))*(COUNTIFS(Tabla7[Año],$C$34,Tabla7[Mes],N$36,Tabla7[Entrega conforme? Sin ninguna incidencia],"SI",Tabla7[Categoría],$B46)/COUNTIFS(Tabla7[Año],$C$34,Tabla7[Mes],N$36,Tabla7[Entrega conforme? Sin ninguna incidencia],"*",Tabla7[Categoría],$B46)),"")</f>
        <v/>
      </c>
      <c r="O46" s="40" t="str">
        <f>IFERROR((COUNTIFS(Tabla7[Año],$C$34,Tabla7[Mes],O$36,Tabla7[Se cumplió Plazo de entrega?],"SI",Tabla7[Categoría],$B46)/COUNTIFS(Tabla7[Año],$C$34,Tabla7[Mes],O$36,Tabla7[Se cumplió Plazo de entrega?],"*",Tabla7[Categoría],$B46))*(COUNTIFS(Tabla7[Año],$C$34,Tabla7[Mes],O$36,Tabla7[Entrega completa?],"SI",Tabla7[Categoría],$B46)/COUNTIFS(Tabla7[Año],$C$34,Tabla7[Mes],O$36,Tabla7[Entrega completa?],"*",Tabla7[Categoría],$B46))*(COUNTIFS(Tabla7[Año],$C$34,Tabla7[Mes],O$36,Tabla7[Entrega conforme? Sin ninguna incidencia],"SI",Tabla7[Categoría],$B46)/COUNTIFS(Tabla7[Año],$C$34,Tabla7[Mes],O$36,Tabla7[Entrega conforme? Sin ninguna incidencia],"*",Tabla7[Categoría],$B46)),"")</f>
        <v/>
      </c>
      <c r="P46" s="43">
        <f t="shared" si="2"/>
        <v>0.16214814814814815</v>
      </c>
    </row>
    <row r="47" spans="1:16" x14ac:dyDescent="0.25">
      <c r="A47" s="39">
        <v>11</v>
      </c>
      <c r="B47" s="47" t="str">
        <f>IF(Tablas!$J14="","",Tablas!$J14)</f>
        <v>11 - LLANTAS Y HULES</v>
      </c>
      <c r="C47" s="47"/>
      <c r="D47" s="40">
        <f>IFERROR((COUNTIFS(Tabla7[Año],$C$34,Tabla7[Mes],D$36,Tabla7[Se cumplió Plazo de entrega?],"SI",Tabla7[Categoría],$B47)/COUNTIFS(Tabla7[Año],$C$34,Tabla7[Mes],D$36,Tabla7[Se cumplió Plazo de entrega?],"*",Tabla7[Categoría],$B47))*(COUNTIFS(Tabla7[Año],$C$34,Tabla7[Mes],D$36,Tabla7[Entrega completa?],"SI",Tabla7[Categoría],$B47)/COUNTIFS(Tabla7[Año],$C$34,Tabla7[Mes],D$36,Tabla7[Entrega completa?],"*",Tabla7[Categoría],$B47))*(COUNTIFS(Tabla7[Año],$C$34,Tabla7[Mes],D$36,Tabla7[Entrega conforme? Sin ninguna incidencia],"SI",Tabla7[Categoría],$B47)/COUNTIFS(Tabla7[Año],$C$34,Tabla7[Mes],D$36,Tabla7[Entrega conforme? Sin ninguna incidencia],"*",Tabla7[Categoría],$B47)),"")</f>
        <v>0.25</v>
      </c>
      <c r="E47" s="40">
        <f>IFERROR((COUNTIFS(Tabla7[Año],$C$34,Tabla7[Mes],E$36,Tabla7[Se cumplió Plazo de entrega?],"SI",Tabla7[Categoría],$B47)/COUNTIFS(Tabla7[Año],$C$34,Tabla7[Mes],E$36,Tabla7[Se cumplió Plazo de entrega?],"*",Tabla7[Categoría],$B47))*(COUNTIFS(Tabla7[Año],$C$34,Tabla7[Mes],E$36,Tabla7[Entrega completa?],"SI",Tabla7[Categoría],$B47)/COUNTIFS(Tabla7[Año],$C$34,Tabla7[Mes],E$36,Tabla7[Entrega completa?],"*",Tabla7[Categoría],$B47))*(COUNTIFS(Tabla7[Año],$C$34,Tabla7[Mes],E$36,Tabla7[Entrega conforme? Sin ninguna incidencia],"SI",Tabla7[Categoría],$B47)/COUNTIFS(Tabla7[Año],$C$34,Tabla7[Mes],E$36,Tabla7[Entrega conforme? Sin ninguna incidencia],"*",Tabla7[Categoría],$B47)),"")</f>
        <v>0</v>
      </c>
      <c r="F47" s="40">
        <f>IFERROR((COUNTIFS(Tabla7[Año],$C$34,Tabla7[Mes],F$36,Tabla7[Se cumplió Plazo de entrega?],"SI",Tabla7[Categoría],$B47)/COUNTIFS(Tabla7[Año],$C$34,Tabla7[Mes],F$36,Tabla7[Se cumplió Plazo de entrega?],"*",Tabla7[Categoría],$B47))*(COUNTIFS(Tabla7[Año],$C$34,Tabla7[Mes],F$36,Tabla7[Entrega completa?],"SI",Tabla7[Categoría],$B47)/COUNTIFS(Tabla7[Año],$C$34,Tabla7[Mes],F$36,Tabla7[Entrega completa?],"*",Tabla7[Categoría],$B47))*(COUNTIFS(Tabla7[Año],$C$34,Tabla7[Mes],F$36,Tabla7[Entrega conforme? Sin ninguna incidencia],"SI",Tabla7[Categoría],$B47)/COUNTIFS(Tabla7[Año],$C$34,Tabla7[Mes],F$36,Tabla7[Entrega conforme? Sin ninguna incidencia],"*",Tabla7[Categoría],$B47)),"")</f>
        <v>5.5555555555555552E-2</v>
      </c>
      <c r="G47" s="40">
        <f>IFERROR((COUNTIFS(Tabla7[Año],$C$34,Tabla7[Mes],G$36,Tabla7[Se cumplió Plazo de entrega?],"SI",Tabla7[Categoría],$B47)/COUNTIFS(Tabla7[Año],$C$34,Tabla7[Mes],G$36,Tabla7[Se cumplió Plazo de entrega?],"*",Tabla7[Categoría],$B47))*(COUNTIFS(Tabla7[Año],$C$34,Tabla7[Mes],G$36,Tabla7[Entrega completa?],"SI",Tabla7[Categoría],$B47)/COUNTIFS(Tabla7[Año],$C$34,Tabla7[Mes],G$36,Tabla7[Entrega completa?],"*",Tabla7[Categoría],$B47))*(COUNTIFS(Tabla7[Año],$C$34,Tabla7[Mes],G$36,Tabla7[Entrega conforme? Sin ninguna incidencia],"SI",Tabla7[Categoría],$B47)/COUNTIFS(Tabla7[Año],$C$34,Tabla7[Mes],G$36,Tabla7[Entrega conforme? Sin ninguna incidencia],"*",Tabla7[Categoría],$B47)),"")</f>
        <v>0</v>
      </c>
      <c r="H47" s="40">
        <f>IFERROR((COUNTIFS(Tabla7[Año],$C$34,Tabla7[Mes],H$36,Tabla7[Se cumplió Plazo de entrega?],"SI",Tabla7[Categoría],$B47)/COUNTIFS(Tabla7[Año],$C$34,Tabla7[Mes],H$36,Tabla7[Se cumplió Plazo de entrega?],"*",Tabla7[Categoría],$B47))*(COUNTIFS(Tabla7[Año],$C$34,Tabla7[Mes],H$36,Tabla7[Entrega completa?],"SI",Tabla7[Categoría],$B47)/COUNTIFS(Tabla7[Año],$C$34,Tabla7[Mes],H$36,Tabla7[Entrega completa?],"*",Tabla7[Categoría],$B47))*(COUNTIFS(Tabla7[Año],$C$34,Tabla7[Mes],H$36,Tabla7[Entrega conforme? Sin ninguna incidencia],"SI",Tabla7[Categoría],$B47)/COUNTIFS(Tabla7[Año],$C$34,Tabla7[Mes],H$36,Tabla7[Entrega conforme? Sin ninguna incidencia],"*",Tabla7[Categoría],$B47)),"")</f>
        <v>0</v>
      </c>
      <c r="I47" s="40">
        <f>IFERROR((COUNTIFS(Tabla7[Año],$C$34,Tabla7[Mes],I$36,Tabla7[Se cumplió Plazo de entrega?],"SI",Tabla7[Categoría],$B47)/COUNTIFS(Tabla7[Año],$C$34,Tabla7[Mes],I$36,Tabla7[Se cumplió Plazo de entrega?],"*",Tabla7[Categoría],$B47))*(COUNTIFS(Tabla7[Año],$C$34,Tabla7[Mes],I$36,Tabla7[Entrega completa?],"SI",Tabla7[Categoría],$B47)/COUNTIFS(Tabla7[Año],$C$34,Tabla7[Mes],I$36,Tabla7[Entrega completa?],"*",Tabla7[Categoría],$B47))*(COUNTIFS(Tabla7[Año],$C$34,Tabla7[Mes],I$36,Tabla7[Entrega conforme? Sin ninguna incidencia],"SI",Tabla7[Categoría],$B47)/COUNTIFS(Tabla7[Año],$C$34,Tabla7[Mes],I$36,Tabla7[Entrega conforme? Sin ninguna incidencia],"*",Tabla7[Categoría],$B47)),"")</f>
        <v>0.125</v>
      </c>
      <c r="J47" s="40">
        <f>IFERROR((COUNTIFS(Tabla7[Año],$C$34,Tabla7[Mes],J$36,Tabla7[Se cumplió Plazo de entrega?],"SI",Tabla7[Categoría],$B47)/COUNTIFS(Tabla7[Año],$C$34,Tabla7[Mes],J$36,Tabla7[Se cumplió Plazo de entrega?],"*",Tabla7[Categoría],$B47))*(COUNTIFS(Tabla7[Año],$C$34,Tabla7[Mes],J$36,Tabla7[Entrega completa?],"SI",Tabla7[Categoría],$B47)/COUNTIFS(Tabla7[Año],$C$34,Tabla7[Mes],J$36,Tabla7[Entrega completa?],"*",Tabla7[Categoría],$B47))*(COUNTIFS(Tabla7[Año],$C$34,Tabla7[Mes],J$36,Tabla7[Entrega conforme? Sin ninguna incidencia],"SI",Tabla7[Categoría],$B47)/COUNTIFS(Tabla7[Año],$C$34,Tabla7[Mes],J$36,Tabla7[Entrega conforme? Sin ninguna incidencia],"*",Tabla7[Categoría],$B47)),"")</f>
        <v>0</v>
      </c>
      <c r="K47" s="40" t="str">
        <f>IFERROR((COUNTIFS(Tabla7[Año],$C$34,Tabla7[Mes],K$36,Tabla7[Se cumplió Plazo de entrega?],"SI",Tabla7[Categoría],$B47)/COUNTIFS(Tabla7[Año],$C$34,Tabla7[Mes],K$36,Tabla7[Se cumplió Plazo de entrega?],"*",Tabla7[Categoría],$B47))*(COUNTIFS(Tabla7[Año],$C$34,Tabla7[Mes],K$36,Tabla7[Entrega completa?],"SI",Tabla7[Categoría],$B47)/COUNTIFS(Tabla7[Año],$C$34,Tabla7[Mes],K$36,Tabla7[Entrega completa?],"*",Tabla7[Categoría],$B47))*(COUNTIFS(Tabla7[Año],$C$34,Tabla7[Mes],K$36,Tabla7[Entrega conforme? Sin ninguna incidencia],"SI",Tabla7[Categoría],$B47)/COUNTIFS(Tabla7[Año],$C$34,Tabla7[Mes],K$36,Tabla7[Entrega conforme? Sin ninguna incidencia],"*",Tabla7[Categoría],$B47)),"")</f>
        <v/>
      </c>
      <c r="L47" s="40" t="str">
        <f>IFERROR((COUNTIFS(Tabla7[Año],$C$34,Tabla7[Mes],L$36,Tabla7[Se cumplió Plazo de entrega?],"SI",Tabla7[Categoría],$B47)/COUNTIFS(Tabla7[Año],$C$34,Tabla7[Mes],L$36,Tabla7[Se cumplió Plazo de entrega?],"*",Tabla7[Categoría],$B47))*(COUNTIFS(Tabla7[Año],$C$34,Tabla7[Mes],L$36,Tabla7[Entrega completa?],"SI",Tabla7[Categoría],$B47)/COUNTIFS(Tabla7[Año],$C$34,Tabla7[Mes],L$36,Tabla7[Entrega completa?],"*",Tabla7[Categoría],$B47))*(COUNTIFS(Tabla7[Año],$C$34,Tabla7[Mes],L$36,Tabla7[Entrega conforme? Sin ninguna incidencia],"SI",Tabla7[Categoría],$B47)/COUNTIFS(Tabla7[Año],$C$34,Tabla7[Mes],L$36,Tabla7[Entrega conforme? Sin ninguna incidencia],"*",Tabla7[Categoría],$B47)),"")</f>
        <v/>
      </c>
      <c r="M47" s="40" t="str">
        <f>IFERROR((COUNTIFS(Tabla7[Año],$C$34,Tabla7[Mes],M$36,Tabla7[Se cumplió Plazo de entrega?],"SI",Tabla7[Categoría],$B47)/COUNTIFS(Tabla7[Año],$C$34,Tabla7[Mes],M$36,Tabla7[Se cumplió Plazo de entrega?],"*",Tabla7[Categoría],$B47))*(COUNTIFS(Tabla7[Año],$C$34,Tabla7[Mes],M$36,Tabla7[Entrega completa?],"SI",Tabla7[Categoría],$B47)/COUNTIFS(Tabla7[Año],$C$34,Tabla7[Mes],M$36,Tabla7[Entrega completa?],"*",Tabla7[Categoría],$B47))*(COUNTIFS(Tabla7[Año],$C$34,Tabla7[Mes],M$36,Tabla7[Entrega conforme? Sin ninguna incidencia],"SI",Tabla7[Categoría],$B47)/COUNTIFS(Tabla7[Año],$C$34,Tabla7[Mes],M$36,Tabla7[Entrega conforme? Sin ninguna incidencia],"*",Tabla7[Categoría],$B47)),"")</f>
        <v/>
      </c>
      <c r="N47" s="40" t="str">
        <f>IFERROR((COUNTIFS(Tabla7[Año],$C$34,Tabla7[Mes],N$36,Tabla7[Se cumplió Plazo de entrega?],"SI",Tabla7[Categoría],$B47)/COUNTIFS(Tabla7[Año],$C$34,Tabla7[Mes],N$36,Tabla7[Se cumplió Plazo de entrega?],"*",Tabla7[Categoría],$B47))*(COUNTIFS(Tabla7[Año],$C$34,Tabla7[Mes],N$36,Tabla7[Entrega completa?],"SI",Tabla7[Categoría],$B47)/COUNTIFS(Tabla7[Año],$C$34,Tabla7[Mes],N$36,Tabla7[Entrega completa?],"*",Tabla7[Categoría],$B47))*(COUNTIFS(Tabla7[Año],$C$34,Tabla7[Mes],N$36,Tabla7[Entrega conforme? Sin ninguna incidencia],"SI",Tabla7[Categoría],$B47)/COUNTIFS(Tabla7[Año],$C$34,Tabla7[Mes],N$36,Tabla7[Entrega conforme? Sin ninguna incidencia],"*",Tabla7[Categoría],$B47)),"")</f>
        <v/>
      </c>
      <c r="O47" s="40" t="str">
        <f>IFERROR((COUNTIFS(Tabla7[Año],$C$34,Tabla7[Mes],O$36,Tabla7[Se cumplió Plazo de entrega?],"SI",Tabla7[Categoría],$B47)/COUNTIFS(Tabla7[Año],$C$34,Tabla7[Mes],O$36,Tabla7[Se cumplió Plazo de entrega?],"*",Tabla7[Categoría],$B47))*(COUNTIFS(Tabla7[Año],$C$34,Tabla7[Mes],O$36,Tabla7[Entrega completa?],"SI",Tabla7[Categoría],$B47)/COUNTIFS(Tabla7[Año],$C$34,Tabla7[Mes],O$36,Tabla7[Entrega completa?],"*",Tabla7[Categoría],$B47))*(COUNTIFS(Tabla7[Año],$C$34,Tabla7[Mes],O$36,Tabla7[Entrega conforme? Sin ninguna incidencia],"SI",Tabla7[Categoría],$B47)/COUNTIFS(Tabla7[Año],$C$34,Tabla7[Mes],O$36,Tabla7[Entrega conforme? Sin ninguna incidencia],"*",Tabla7[Categoría],$B47)),"")</f>
        <v/>
      </c>
      <c r="P47" s="43">
        <f t="shared" si="2"/>
        <v>6.1507936507936511E-2</v>
      </c>
    </row>
    <row r="48" spans="1:16" x14ac:dyDescent="0.25">
      <c r="A48" s="39">
        <v>12</v>
      </c>
      <c r="B48" s="47" t="str">
        <f>IF(Tablas!$J15="","",Tablas!$J15)</f>
        <v>13 - TRACCION</v>
      </c>
      <c r="C48" s="47"/>
      <c r="D48" s="40">
        <f>IFERROR((COUNTIFS(Tabla7[Año],$C$34,Tabla7[Mes],D$36,Tabla7[Se cumplió Plazo de entrega?],"SI",Tabla7[Categoría],$B48)/COUNTIFS(Tabla7[Año],$C$34,Tabla7[Mes],D$36,Tabla7[Se cumplió Plazo de entrega?],"*",Tabla7[Categoría],$B48))*(COUNTIFS(Tabla7[Año],$C$34,Tabla7[Mes],D$36,Tabla7[Entrega completa?],"SI",Tabla7[Categoría],$B48)/COUNTIFS(Tabla7[Año],$C$34,Tabla7[Mes],D$36,Tabla7[Entrega completa?],"*",Tabla7[Categoría],$B48))*(COUNTIFS(Tabla7[Año],$C$34,Tabla7[Mes],D$36,Tabla7[Entrega conforme? Sin ninguna incidencia],"SI",Tabla7[Categoría],$B48)/COUNTIFS(Tabla7[Año],$C$34,Tabla7[Mes],D$36,Tabla7[Entrega conforme? Sin ninguna incidencia],"*",Tabla7[Categoría],$B48)),"")</f>
        <v>0.12800000000000003</v>
      </c>
      <c r="E48" s="40">
        <f>IFERROR((COUNTIFS(Tabla7[Año],$C$34,Tabla7[Mes],E$36,Tabla7[Se cumplió Plazo de entrega?],"SI",Tabla7[Categoría],$B48)/COUNTIFS(Tabla7[Año],$C$34,Tabla7[Mes],E$36,Tabla7[Se cumplió Plazo de entrega?],"*",Tabla7[Categoría],$B48))*(COUNTIFS(Tabla7[Año],$C$34,Tabla7[Mes],E$36,Tabla7[Entrega completa?],"SI",Tabla7[Categoría],$B48)/COUNTIFS(Tabla7[Año],$C$34,Tabla7[Mes],E$36,Tabla7[Entrega completa?],"*",Tabla7[Categoría],$B48))*(COUNTIFS(Tabla7[Año],$C$34,Tabla7[Mes],E$36,Tabla7[Entrega conforme? Sin ninguna incidencia],"SI",Tabla7[Categoría],$B48)/COUNTIFS(Tabla7[Año],$C$34,Tabla7[Mes],E$36,Tabla7[Entrega conforme? Sin ninguna incidencia],"*",Tabla7[Categoría],$B48)),"")</f>
        <v>0</v>
      </c>
      <c r="F48" s="40">
        <f>IFERROR((COUNTIFS(Tabla7[Año],$C$34,Tabla7[Mes],F$36,Tabla7[Se cumplió Plazo de entrega?],"SI",Tabla7[Categoría],$B48)/COUNTIFS(Tabla7[Año],$C$34,Tabla7[Mes],F$36,Tabla7[Se cumplió Plazo de entrega?],"*",Tabla7[Categoría],$B48))*(COUNTIFS(Tabla7[Año],$C$34,Tabla7[Mes],F$36,Tabla7[Entrega completa?],"SI",Tabla7[Categoría],$B48)/COUNTIFS(Tabla7[Año],$C$34,Tabla7[Mes],F$36,Tabla7[Entrega completa?],"*",Tabla7[Categoría],$B48))*(COUNTIFS(Tabla7[Año],$C$34,Tabla7[Mes],F$36,Tabla7[Entrega conforme? Sin ninguna incidencia],"SI",Tabla7[Categoría],$B48)/COUNTIFS(Tabla7[Año],$C$34,Tabla7[Mes],F$36,Tabla7[Entrega conforme? Sin ninguna incidencia],"*",Tabla7[Categoría],$B48)),"")</f>
        <v>0</v>
      </c>
      <c r="G48" s="40">
        <f>IFERROR((COUNTIFS(Tabla7[Año],$C$34,Tabla7[Mes],G$36,Tabla7[Se cumplió Plazo de entrega?],"SI",Tabla7[Categoría],$B48)/COUNTIFS(Tabla7[Año],$C$34,Tabla7[Mes],G$36,Tabla7[Se cumplió Plazo de entrega?],"*",Tabla7[Categoría],$B48))*(COUNTIFS(Tabla7[Año],$C$34,Tabla7[Mes],G$36,Tabla7[Entrega completa?],"SI",Tabla7[Categoría],$B48)/COUNTIFS(Tabla7[Año],$C$34,Tabla7[Mes],G$36,Tabla7[Entrega completa?],"*",Tabla7[Categoría],$B48))*(COUNTIFS(Tabla7[Año],$C$34,Tabla7[Mes],G$36,Tabla7[Entrega conforme? Sin ninguna incidencia],"SI",Tabla7[Categoría],$B48)/COUNTIFS(Tabla7[Año],$C$34,Tabla7[Mes],G$36,Tabla7[Entrega conforme? Sin ninguna incidencia],"*",Tabla7[Categoría],$B48)),"")</f>
        <v>0.18518518518518517</v>
      </c>
      <c r="H48" s="40">
        <f>IFERROR((COUNTIFS(Tabla7[Año],$C$34,Tabla7[Mes],H$36,Tabla7[Se cumplió Plazo de entrega?],"SI",Tabla7[Categoría],$B48)/COUNTIFS(Tabla7[Año],$C$34,Tabla7[Mes],H$36,Tabla7[Se cumplió Plazo de entrega?],"*",Tabla7[Categoría],$B48))*(COUNTIFS(Tabla7[Año],$C$34,Tabla7[Mes],H$36,Tabla7[Entrega completa?],"SI",Tabla7[Categoría],$B48)/COUNTIFS(Tabla7[Año],$C$34,Tabla7[Mes],H$36,Tabla7[Entrega completa?],"*",Tabla7[Categoría],$B48))*(COUNTIFS(Tabla7[Año],$C$34,Tabla7[Mes],H$36,Tabla7[Entrega conforme? Sin ninguna incidencia],"SI",Tabla7[Categoría],$B48)/COUNTIFS(Tabla7[Año],$C$34,Tabla7[Mes],H$36,Tabla7[Entrega conforme? Sin ninguna incidencia],"*",Tabla7[Categoría],$B48)),"")</f>
        <v>0.33333333333333331</v>
      </c>
      <c r="I48" s="40" t="str">
        <f>IFERROR((COUNTIFS(Tabla7[Año],$C$34,Tabla7[Mes],I$36,Tabla7[Se cumplió Plazo de entrega?],"SI",Tabla7[Categoría],$B48)/COUNTIFS(Tabla7[Año],$C$34,Tabla7[Mes],I$36,Tabla7[Se cumplió Plazo de entrega?],"*",Tabla7[Categoría],$B48))*(COUNTIFS(Tabla7[Año],$C$34,Tabla7[Mes],I$36,Tabla7[Entrega completa?],"SI",Tabla7[Categoría],$B48)/COUNTIFS(Tabla7[Año],$C$34,Tabla7[Mes],I$36,Tabla7[Entrega completa?],"*",Tabla7[Categoría],$B48))*(COUNTIFS(Tabla7[Año],$C$34,Tabla7[Mes],I$36,Tabla7[Entrega conforme? Sin ninguna incidencia],"SI",Tabla7[Categoría],$B48)/COUNTIFS(Tabla7[Año],$C$34,Tabla7[Mes],I$36,Tabla7[Entrega conforme? Sin ninguna incidencia],"*",Tabla7[Categoría],$B48)),"")</f>
        <v/>
      </c>
      <c r="J48" s="40">
        <f>IFERROR((COUNTIFS(Tabla7[Año],$C$34,Tabla7[Mes],J$36,Tabla7[Se cumplió Plazo de entrega?],"SI",Tabla7[Categoría],$B48)/COUNTIFS(Tabla7[Año],$C$34,Tabla7[Mes],J$36,Tabla7[Se cumplió Plazo de entrega?],"*",Tabla7[Categoría],$B48))*(COUNTIFS(Tabla7[Año],$C$34,Tabla7[Mes],J$36,Tabla7[Entrega completa?],"SI",Tabla7[Categoría],$B48)/COUNTIFS(Tabla7[Año],$C$34,Tabla7[Mes],J$36,Tabla7[Entrega completa?],"*",Tabla7[Categoría],$B48))*(COUNTIFS(Tabla7[Año],$C$34,Tabla7[Mes],J$36,Tabla7[Entrega conforme? Sin ninguna incidencia],"SI",Tabla7[Categoría],$B48)/COUNTIFS(Tabla7[Año],$C$34,Tabla7[Mes],J$36,Tabla7[Entrega conforme? Sin ninguna incidencia],"*",Tabla7[Categoría],$B48)),"")</f>
        <v>0</v>
      </c>
      <c r="K48" s="40" t="str">
        <f>IFERROR((COUNTIFS(Tabla7[Año],$C$34,Tabla7[Mes],K$36,Tabla7[Se cumplió Plazo de entrega?],"SI",Tabla7[Categoría],$B48)/COUNTIFS(Tabla7[Año],$C$34,Tabla7[Mes],K$36,Tabla7[Se cumplió Plazo de entrega?],"*",Tabla7[Categoría],$B48))*(COUNTIFS(Tabla7[Año],$C$34,Tabla7[Mes],K$36,Tabla7[Entrega completa?],"SI",Tabla7[Categoría],$B48)/COUNTIFS(Tabla7[Año],$C$34,Tabla7[Mes],K$36,Tabla7[Entrega completa?],"*",Tabla7[Categoría],$B48))*(COUNTIFS(Tabla7[Año],$C$34,Tabla7[Mes],K$36,Tabla7[Entrega conforme? Sin ninguna incidencia],"SI",Tabla7[Categoría],$B48)/COUNTIFS(Tabla7[Año],$C$34,Tabla7[Mes],K$36,Tabla7[Entrega conforme? Sin ninguna incidencia],"*",Tabla7[Categoría],$B48)),"")</f>
        <v/>
      </c>
      <c r="L48" s="40" t="str">
        <f>IFERROR((COUNTIFS(Tabla7[Año],$C$34,Tabla7[Mes],L$36,Tabla7[Se cumplió Plazo de entrega?],"SI",Tabla7[Categoría],$B48)/COUNTIFS(Tabla7[Año],$C$34,Tabla7[Mes],L$36,Tabla7[Se cumplió Plazo de entrega?],"*",Tabla7[Categoría],$B48))*(COUNTIFS(Tabla7[Año],$C$34,Tabla7[Mes],L$36,Tabla7[Entrega completa?],"SI",Tabla7[Categoría],$B48)/COUNTIFS(Tabla7[Año],$C$34,Tabla7[Mes],L$36,Tabla7[Entrega completa?],"*",Tabla7[Categoría],$B48))*(COUNTIFS(Tabla7[Año],$C$34,Tabla7[Mes],L$36,Tabla7[Entrega conforme? Sin ninguna incidencia],"SI",Tabla7[Categoría],$B48)/COUNTIFS(Tabla7[Año],$C$34,Tabla7[Mes],L$36,Tabla7[Entrega conforme? Sin ninguna incidencia],"*",Tabla7[Categoría],$B48)),"")</f>
        <v/>
      </c>
      <c r="M48" s="40" t="str">
        <f>IFERROR((COUNTIFS(Tabla7[Año],$C$34,Tabla7[Mes],M$36,Tabla7[Se cumplió Plazo de entrega?],"SI",Tabla7[Categoría],$B48)/COUNTIFS(Tabla7[Año],$C$34,Tabla7[Mes],M$36,Tabla7[Se cumplió Plazo de entrega?],"*",Tabla7[Categoría],$B48))*(COUNTIFS(Tabla7[Año],$C$34,Tabla7[Mes],M$36,Tabla7[Entrega completa?],"SI",Tabla7[Categoría],$B48)/COUNTIFS(Tabla7[Año],$C$34,Tabla7[Mes],M$36,Tabla7[Entrega completa?],"*",Tabla7[Categoría],$B48))*(COUNTIFS(Tabla7[Año],$C$34,Tabla7[Mes],M$36,Tabla7[Entrega conforme? Sin ninguna incidencia],"SI",Tabla7[Categoría],$B48)/COUNTIFS(Tabla7[Año],$C$34,Tabla7[Mes],M$36,Tabla7[Entrega conforme? Sin ninguna incidencia],"*",Tabla7[Categoría],$B48)),"")</f>
        <v/>
      </c>
      <c r="N48" s="40" t="str">
        <f>IFERROR((COUNTIFS(Tabla7[Año],$C$34,Tabla7[Mes],N$36,Tabla7[Se cumplió Plazo de entrega?],"SI",Tabla7[Categoría],$B48)/COUNTIFS(Tabla7[Año],$C$34,Tabla7[Mes],N$36,Tabla7[Se cumplió Plazo de entrega?],"*",Tabla7[Categoría],$B48))*(COUNTIFS(Tabla7[Año],$C$34,Tabla7[Mes],N$36,Tabla7[Entrega completa?],"SI",Tabla7[Categoría],$B48)/COUNTIFS(Tabla7[Año],$C$34,Tabla7[Mes],N$36,Tabla7[Entrega completa?],"*",Tabla7[Categoría],$B48))*(COUNTIFS(Tabla7[Año],$C$34,Tabla7[Mes],N$36,Tabla7[Entrega conforme? Sin ninguna incidencia],"SI",Tabla7[Categoría],$B48)/COUNTIFS(Tabla7[Año],$C$34,Tabla7[Mes],N$36,Tabla7[Entrega conforme? Sin ninguna incidencia],"*",Tabla7[Categoría],$B48)),"")</f>
        <v/>
      </c>
      <c r="O48" s="40" t="str">
        <f>IFERROR((COUNTIFS(Tabla7[Año],$C$34,Tabla7[Mes],O$36,Tabla7[Se cumplió Plazo de entrega?],"SI",Tabla7[Categoría],$B48)/COUNTIFS(Tabla7[Año],$C$34,Tabla7[Mes],O$36,Tabla7[Se cumplió Plazo de entrega?],"*",Tabla7[Categoría],$B48))*(COUNTIFS(Tabla7[Año],$C$34,Tabla7[Mes],O$36,Tabla7[Entrega completa?],"SI",Tabla7[Categoría],$B48)/COUNTIFS(Tabla7[Año],$C$34,Tabla7[Mes],O$36,Tabla7[Entrega completa?],"*",Tabla7[Categoría],$B48))*(COUNTIFS(Tabla7[Año],$C$34,Tabla7[Mes],O$36,Tabla7[Entrega conforme? Sin ninguna incidencia],"SI",Tabla7[Categoría],$B48)/COUNTIFS(Tabla7[Año],$C$34,Tabla7[Mes],O$36,Tabla7[Entrega conforme? Sin ninguna incidencia],"*",Tabla7[Categoría],$B48)),"")</f>
        <v/>
      </c>
      <c r="P48" s="43">
        <f t="shared" si="2"/>
        <v>0.10775308641975308</v>
      </c>
    </row>
    <row r="49" spans="1:16" x14ac:dyDescent="0.25">
      <c r="A49" s="39">
        <v>13</v>
      </c>
      <c r="B49" s="47" t="str">
        <f>IF(Tablas!$J16="","",Tablas!$J16)</f>
        <v>14 - LUCES</v>
      </c>
      <c r="C49" s="47"/>
      <c r="D49" s="40">
        <f>IFERROR((COUNTIFS(Tabla7[Año],$C$34,Tabla7[Mes],D$36,Tabla7[Se cumplió Plazo de entrega?],"SI",Tabla7[Categoría],$B49)/COUNTIFS(Tabla7[Año],$C$34,Tabla7[Mes],D$36,Tabla7[Se cumplió Plazo de entrega?],"*",Tabla7[Categoría],$B49))*(COUNTIFS(Tabla7[Año],$C$34,Tabla7[Mes],D$36,Tabla7[Entrega completa?],"SI",Tabla7[Categoría],$B49)/COUNTIFS(Tabla7[Año],$C$34,Tabla7[Mes],D$36,Tabla7[Entrega completa?],"*",Tabla7[Categoría],$B49))*(COUNTIFS(Tabla7[Año],$C$34,Tabla7[Mes],D$36,Tabla7[Entrega conforme? Sin ninguna incidencia],"SI",Tabla7[Categoría],$B49)/COUNTIFS(Tabla7[Año],$C$34,Tabla7[Mes],D$36,Tabla7[Entrega conforme? Sin ninguna incidencia],"*",Tabla7[Categoría],$B49)),"")</f>
        <v>1</v>
      </c>
      <c r="E49" s="40">
        <f>IFERROR((COUNTIFS(Tabla7[Año],$C$34,Tabla7[Mes],E$36,Tabla7[Se cumplió Plazo de entrega?],"SI",Tabla7[Categoría],$B49)/COUNTIFS(Tabla7[Año],$C$34,Tabla7[Mes],E$36,Tabla7[Se cumplió Plazo de entrega?],"*",Tabla7[Categoría],$B49))*(COUNTIFS(Tabla7[Año],$C$34,Tabla7[Mes],E$36,Tabla7[Entrega completa?],"SI",Tabla7[Categoría],$B49)/COUNTIFS(Tabla7[Año],$C$34,Tabla7[Mes],E$36,Tabla7[Entrega completa?],"*",Tabla7[Categoría],$B49))*(COUNTIFS(Tabla7[Año],$C$34,Tabla7[Mes],E$36,Tabla7[Entrega conforme? Sin ninguna incidencia],"SI",Tabla7[Categoría],$B49)/COUNTIFS(Tabla7[Año],$C$34,Tabla7[Mes],E$36,Tabla7[Entrega conforme? Sin ninguna incidencia],"*",Tabla7[Categoría],$B49)),"")</f>
        <v>0.5</v>
      </c>
      <c r="F49" s="40">
        <f>IFERROR((COUNTIFS(Tabla7[Año],$C$34,Tabla7[Mes],F$36,Tabla7[Se cumplió Plazo de entrega?],"SI",Tabla7[Categoría],$B49)/COUNTIFS(Tabla7[Año],$C$34,Tabla7[Mes],F$36,Tabla7[Se cumplió Plazo de entrega?],"*",Tabla7[Categoría],$B49))*(COUNTIFS(Tabla7[Año],$C$34,Tabla7[Mes],F$36,Tabla7[Entrega completa?],"SI",Tabla7[Categoría],$B49)/COUNTIFS(Tabla7[Año],$C$34,Tabla7[Mes],F$36,Tabla7[Entrega completa?],"*",Tabla7[Categoría],$B49))*(COUNTIFS(Tabla7[Año],$C$34,Tabla7[Mes],F$36,Tabla7[Entrega conforme? Sin ninguna incidencia],"SI",Tabla7[Categoría],$B49)/COUNTIFS(Tabla7[Año],$C$34,Tabla7[Mes],F$36,Tabla7[Entrega conforme? Sin ninguna incidencia],"*",Tabla7[Categoría],$B49)),"")</f>
        <v>0</v>
      </c>
      <c r="G49" s="40">
        <f>IFERROR((COUNTIFS(Tabla7[Año],$C$34,Tabla7[Mes],G$36,Tabla7[Se cumplió Plazo de entrega?],"SI",Tabla7[Categoría],$B49)/COUNTIFS(Tabla7[Año],$C$34,Tabla7[Mes],G$36,Tabla7[Se cumplió Plazo de entrega?],"*",Tabla7[Categoría],$B49))*(COUNTIFS(Tabla7[Año],$C$34,Tabla7[Mes],G$36,Tabla7[Entrega completa?],"SI",Tabla7[Categoría],$B49)/COUNTIFS(Tabla7[Año],$C$34,Tabla7[Mes],G$36,Tabla7[Entrega completa?],"*",Tabla7[Categoría],$B49))*(COUNTIFS(Tabla7[Año],$C$34,Tabla7[Mes],G$36,Tabla7[Entrega conforme? Sin ninguna incidencia],"SI",Tabla7[Categoría],$B49)/COUNTIFS(Tabla7[Año],$C$34,Tabla7[Mes],G$36,Tabla7[Entrega conforme? Sin ninguna incidencia],"*",Tabla7[Categoría],$B49)),"")</f>
        <v>0.29629629629629628</v>
      </c>
      <c r="H49" s="40">
        <f>IFERROR((COUNTIFS(Tabla7[Año],$C$34,Tabla7[Mes],H$36,Tabla7[Se cumplió Plazo de entrega?],"SI",Tabla7[Categoría],$B49)/COUNTIFS(Tabla7[Año],$C$34,Tabla7[Mes],H$36,Tabla7[Se cumplió Plazo de entrega?],"*",Tabla7[Categoría],$B49))*(COUNTIFS(Tabla7[Año],$C$34,Tabla7[Mes],H$36,Tabla7[Entrega completa?],"SI",Tabla7[Categoría],$B49)/COUNTIFS(Tabla7[Año],$C$34,Tabla7[Mes],H$36,Tabla7[Entrega completa?],"*",Tabla7[Categoría],$B49))*(COUNTIFS(Tabla7[Año],$C$34,Tabla7[Mes],H$36,Tabla7[Entrega conforme? Sin ninguna incidencia],"SI",Tabla7[Categoría],$B49)/COUNTIFS(Tabla7[Año],$C$34,Tabla7[Mes],H$36,Tabla7[Entrega conforme? Sin ninguna incidencia],"*",Tabla7[Categoría],$B49)),"")</f>
        <v>0.125</v>
      </c>
      <c r="I49" s="40">
        <f>IFERROR((COUNTIFS(Tabla7[Año],$C$34,Tabla7[Mes],I$36,Tabla7[Se cumplió Plazo de entrega?],"SI",Tabla7[Categoría],$B49)/COUNTIFS(Tabla7[Año],$C$34,Tabla7[Mes],I$36,Tabla7[Se cumplió Plazo de entrega?],"*",Tabla7[Categoría],$B49))*(COUNTIFS(Tabla7[Año],$C$34,Tabla7[Mes],I$36,Tabla7[Entrega completa?],"SI",Tabla7[Categoría],$B49)/COUNTIFS(Tabla7[Año],$C$34,Tabla7[Mes],I$36,Tabla7[Entrega completa?],"*",Tabla7[Categoría],$B49))*(COUNTIFS(Tabla7[Año],$C$34,Tabla7[Mes],I$36,Tabla7[Entrega conforme? Sin ninguna incidencia],"SI",Tabla7[Categoría],$B49)/COUNTIFS(Tabla7[Año],$C$34,Tabla7[Mes],I$36,Tabla7[Entrega conforme? Sin ninguna incidencia],"*",Tabla7[Categoría],$B49)),"")</f>
        <v>1</v>
      </c>
      <c r="J49" s="40">
        <f>IFERROR((COUNTIFS(Tabla7[Año],$C$34,Tabla7[Mes],J$36,Tabla7[Se cumplió Plazo de entrega?],"SI",Tabla7[Categoría],$B49)/COUNTIFS(Tabla7[Año],$C$34,Tabla7[Mes],J$36,Tabla7[Se cumplió Plazo de entrega?],"*",Tabla7[Categoría],$B49))*(COUNTIFS(Tabla7[Año],$C$34,Tabla7[Mes],J$36,Tabla7[Entrega completa?],"SI",Tabla7[Categoría],$B49)/COUNTIFS(Tabla7[Año],$C$34,Tabla7[Mes],J$36,Tabla7[Entrega completa?],"*",Tabla7[Categoría],$B49))*(COUNTIFS(Tabla7[Año],$C$34,Tabla7[Mes],J$36,Tabla7[Entrega conforme? Sin ninguna incidencia],"SI",Tabla7[Categoría],$B49)/COUNTIFS(Tabla7[Año],$C$34,Tabla7[Mes],J$36,Tabla7[Entrega conforme? Sin ninguna incidencia],"*",Tabla7[Categoría],$B49)),"")</f>
        <v>0</v>
      </c>
      <c r="K49" s="40" t="str">
        <f>IFERROR((COUNTIFS(Tabla7[Año],$C$34,Tabla7[Mes],K$36,Tabla7[Se cumplió Plazo de entrega?],"SI",Tabla7[Categoría],$B49)/COUNTIFS(Tabla7[Año],$C$34,Tabla7[Mes],K$36,Tabla7[Se cumplió Plazo de entrega?],"*",Tabla7[Categoría],$B49))*(COUNTIFS(Tabla7[Año],$C$34,Tabla7[Mes],K$36,Tabla7[Entrega completa?],"SI",Tabla7[Categoría],$B49)/COUNTIFS(Tabla7[Año],$C$34,Tabla7[Mes],K$36,Tabla7[Entrega completa?],"*",Tabla7[Categoría],$B49))*(COUNTIFS(Tabla7[Año],$C$34,Tabla7[Mes],K$36,Tabla7[Entrega conforme? Sin ninguna incidencia],"SI",Tabla7[Categoría],$B49)/COUNTIFS(Tabla7[Año],$C$34,Tabla7[Mes],K$36,Tabla7[Entrega conforme? Sin ninguna incidencia],"*",Tabla7[Categoría],$B49)),"")</f>
        <v/>
      </c>
      <c r="L49" s="40" t="str">
        <f>IFERROR((COUNTIFS(Tabla7[Año],$C$34,Tabla7[Mes],L$36,Tabla7[Se cumplió Plazo de entrega?],"SI",Tabla7[Categoría],$B49)/COUNTIFS(Tabla7[Año],$C$34,Tabla7[Mes],L$36,Tabla7[Se cumplió Plazo de entrega?],"*",Tabla7[Categoría],$B49))*(COUNTIFS(Tabla7[Año],$C$34,Tabla7[Mes],L$36,Tabla7[Entrega completa?],"SI",Tabla7[Categoría],$B49)/COUNTIFS(Tabla7[Año],$C$34,Tabla7[Mes],L$36,Tabla7[Entrega completa?],"*",Tabla7[Categoría],$B49))*(COUNTIFS(Tabla7[Año],$C$34,Tabla7[Mes],L$36,Tabla7[Entrega conforme? Sin ninguna incidencia],"SI",Tabla7[Categoría],$B49)/COUNTIFS(Tabla7[Año],$C$34,Tabla7[Mes],L$36,Tabla7[Entrega conforme? Sin ninguna incidencia],"*",Tabla7[Categoría],$B49)),"")</f>
        <v/>
      </c>
      <c r="M49" s="40" t="str">
        <f>IFERROR((COUNTIFS(Tabla7[Año],$C$34,Tabla7[Mes],M$36,Tabla7[Se cumplió Plazo de entrega?],"SI",Tabla7[Categoría],$B49)/COUNTIFS(Tabla7[Año],$C$34,Tabla7[Mes],M$36,Tabla7[Se cumplió Plazo de entrega?],"*",Tabla7[Categoría],$B49))*(COUNTIFS(Tabla7[Año],$C$34,Tabla7[Mes],M$36,Tabla7[Entrega completa?],"SI",Tabla7[Categoría],$B49)/COUNTIFS(Tabla7[Año],$C$34,Tabla7[Mes],M$36,Tabla7[Entrega completa?],"*",Tabla7[Categoría],$B49))*(COUNTIFS(Tabla7[Año],$C$34,Tabla7[Mes],M$36,Tabla7[Entrega conforme? Sin ninguna incidencia],"SI",Tabla7[Categoría],$B49)/COUNTIFS(Tabla7[Año],$C$34,Tabla7[Mes],M$36,Tabla7[Entrega conforme? Sin ninguna incidencia],"*",Tabla7[Categoría],$B49)),"")</f>
        <v/>
      </c>
      <c r="N49" s="40" t="str">
        <f>IFERROR((COUNTIFS(Tabla7[Año],$C$34,Tabla7[Mes],N$36,Tabla7[Se cumplió Plazo de entrega?],"SI",Tabla7[Categoría],$B49)/COUNTIFS(Tabla7[Año],$C$34,Tabla7[Mes],N$36,Tabla7[Se cumplió Plazo de entrega?],"*",Tabla7[Categoría],$B49))*(COUNTIFS(Tabla7[Año],$C$34,Tabla7[Mes],N$36,Tabla7[Entrega completa?],"SI",Tabla7[Categoría],$B49)/COUNTIFS(Tabla7[Año],$C$34,Tabla7[Mes],N$36,Tabla7[Entrega completa?],"*",Tabla7[Categoría],$B49))*(COUNTIFS(Tabla7[Año],$C$34,Tabla7[Mes],N$36,Tabla7[Entrega conforme? Sin ninguna incidencia],"SI",Tabla7[Categoría],$B49)/COUNTIFS(Tabla7[Año],$C$34,Tabla7[Mes],N$36,Tabla7[Entrega conforme? Sin ninguna incidencia],"*",Tabla7[Categoría],$B49)),"")</f>
        <v/>
      </c>
      <c r="O49" s="40" t="str">
        <f>IFERROR((COUNTIFS(Tabla7[Año],$C$34,Tabla7[Mes],O$36,Tabla7[Se cumplió Plazo de entrega?],"SI",Tabla7[Categoría],$B49)/COUNTIFS(Tabla7[Año],$C$34,Tabla7[Mes],O$36,Tabla7[Se cumplió Plazo de entrega?],"*",Tabla7[Categoría],$B49))*(COUNTIFS(Tabla7[Año],$C$34,Tabla7[Mes],O$36,Tabla7[Entrega completa?],"SI",Tabla7[Categoría],$B49)/COUNTIFS(Tabla7[Año],$C$34,Tabla7[Mes],O$36,Tabla7[Entrega completa?],"*",Tabla7[Categoría],$B49))*(COUNTIFS(Tabla7[Año],$C$34,Tabla7[Mes],O$36,Tabla7[Entrega conforme? Sin ninguna incidencia],"SI",Tabla7[Categoría],$B49)/COUNTIFS(Tabla7[Año],$C$34,Tabla7[Mes],O$36,Tabla7[Entrega conforme? Sin ninguna incidencia],"*",Tabla7[Categoría],$B49)),"")</f>
        <v/>
      </c>
      <c r="P49" s="43">
        <f t="shared" si="2"/>
        <v>0.41732804232804233</v>
      </c>
    </row>
    <row r="50" spans="1:16" x14ac:dyDescent="0.25">
      <c r="A50" s="39">
        <v>14</v>
      </c>
      <c r="B50" s="47" t="str">
        <f>IF(Tablas!$J17="","",Tablas!$J17)</f>
        <v>15 - MISCELANEOS</v>
      </c>
      <c r="C50" s="47"/>
      <c r="D50" s="40">
        <f>IFERROR((COUNTIFS(Tabla7[Año],$C$34,Tabla7[Mes],D$36,Tabla7[Se cumplió Plazo de entrega?],"SI",Tabla7[Categoría],$B50)/COUNTIFS(Tabla7[Año],$C$34,Tabla7[Mes],D$36,Tabla7[Se cumplió Plazo de entrega?],"*",Tabla7[Categoría],$B50))*(COUNTIFS(Tabla7[Año],$C$34,Tabla7[Mes],D$36,Tabla7[Entrega completa?],"SI",Tabla7[Categoría],$B50)/COUNTIFS(Tabla7[Año],$C$34,Tabla7[Mes],D$36,Tabla7[Entrega completa?],"*",Tabla7[Categoría],$B50))*(COUNTIFS(Tabla7[Año],$C$34,Tabla7[Mes],D$36,Tabla7[Entrega conforme? Sin ninguna incidencia],"SI",Tabla7[Categoría],$B50)/COUNTIFS(Tabla7[Año],$C$34,Tabla7[Mes],D$36,Tabla7[Entrega conforme? Sin ninguna incidencia],"*",Tabla7[Categoría],$B50)),"")</f>
        <v>0.26239067055393583</v>
      </c>
      <c r="E50" s="40">
        <f>IFERROR((COUNTIFS(Tabla7[Año],$C$34,Tabla7[Mes],E$36,Tabla7[Se cumplió Plazo de entrega?],"SI",Tabla7[Categoría],$B50)/COUNTIFS(Tabla7[Año],$C$34,Tabla7[Mes],E$36,Tabla7[Se cumplió Plazo de entrega?],"*",Tabla7[Categoría],$B50))*(COUNTIFS(Tabla7[Año],$C$34,Tabla7[Mes],E$36,Tabla7[Entrega completa?],"SI",Tabla7[Categoría],$B50)/COUNTIFS(Tabla7[Año],$C$34,Tabla7[Mes],E$36,Tabla7[Entrega completa?],"*",Tabla7[Categoría],$B50))*(COUNTIFS(Tabla7[Año],$C$34,Tabla7[Mes],E$36,Tabla7[Entrega conforme? Sin ninguna incidencia],"SI",Tabla7[Categoría],$B50)/COUNTIFS(Tabla7[Año],$C$34,Tabla7[Mes],E$36,Tabla7[Entrega conforme? Sin ninguna incidencia],"*",Tabla7[Categoría],$B50)),"")</f>
        <v>0.140625</v>
      </c>
      <c r="F50" s="40">
        <f>IFERROR((COUNTIFS(Tabla7[Año],$C$34,Tabla7[Mes],F$36,Tabla7[Se cumplió Plazo de entrega?],"SI",Tabla7[Categoría],$B50)/COUNTIFS(Tabla7[Año],$C$34,Tabla7[Mes],F$36,Tabla7[Se cumplió Plazo de entrega?],"*",Tabla7[Categoría],$B50))*(COUNTIFS(Tabla7[Año],$C$34,Tabla7[Mes],F$36,Tabla7[Entrega completa?],"SI",Tabla7[Categoría],$B50)/COUNTIFS(Tabla7[Año],$C$34,Tabla7[Mes],F$36,Tabla7[Entrega completa?],"*",Tabla7[Categoría],$B50))*(COUNTIFS(Tabla7[Año],$C$34,Tabla7[Mes],F$36,Tabla7[Entrega conforme? Sin ninguna incidencia],"SI",Tabla7[Categoría],$B50)/COUNTIFS(Tabla7[Año],$C$34,Tabla7[Mes],F$36,Tabla7[Entrega conforme? Sin ninguna incidencia],"*",Tabla7[Categoría],$B50)),"")</f>
        <v>0.375</v>
      </c>
      <c r="G50" s="40">
        <f>IFERROR((COUNTIFS(Tabla7[Año],$C$34,Tabla7[Mes],G$36,Tabla7[Se cumplió Plazo de entrega?],"SI",Tabla7[Categoría],$B50)/COUNTIFS(Tabla7[Año],$C$34,Tabla7[Mes],G$36,Tabla7[Se cumplió Plazo de entrega?],"*",Tabla7[Categoría],$B50))*(COUNTIFS(Tabla7[Año],$C$34,Tabla7[Mes],G$36,Tabla7[Entrega completa?],"SI",Tabla7[Categoría],$B50)/COUNTIFS(Tabla7[Año],$C$34,Tabla7[Mes],G$36,Tabla7[Entrega completa?],"*",Tabla7[Categoría],$B50))*(COUNTIFS(Tabla7[Año],$C$34,Tabla7[Mes],G$36,Tabla7[Entrega conforme? Sin ninguna incidencia],"SI",Tabla7[Categoría],$B50)/COUNTIFS(Tabla7[Año],$C$34,Tabla7[Mes],G$36,Tabla7[Entrega conforme? Sin ninguna incidencia],"*",Tabla7[Categoría],$B50)),"")</f>
        <v>0.46090534979423864</v>
      </c>
      <c r="H50" s="40">
        <f>IFERROR((COUNTIFS(Tabla7[Año],$C$34,Tabla7[Mes],H$36,Tabla7[Se cumplió Plazo de entrega?],"SI",Tabla7[Categoría],$B50)/COUNTIFS(Tabla7[Año],$C$34,Tabla7[Mes],H$36,Tabla7[Se cumplió Plazo de entrega?],"*",Tabla7[Categoría],$B50))*(COUNTIFS(Tabla7[Año],$C$34,Tabla7[Mes],H$36,Tabla7[Entrega completa?],"SI",Tabla7[Categoría],$B50)/COUNTIFS(Tabla7[Año],$C$34,Tabla7[Mes],H$36,Tabla7[Entrega completa?],"*",Tabla7[Categoría],$B50))*(COUNTIFS(Tabla7[Año],$C$34,Tabla7[Mes],H$36,Tabla7[Entrega conforme? Sin ninguna incidencia],"SI",Tabla7[Categoría],$B50)/COUNTIFS(Tabla7[Año],$C$34,Tabla7[Mes],H$36,Tabla7[Entrega conforme? Sin ninguna incidencia],"*",Tabla7[Categoría],$B50)),"")</f>
        <v>0.28125</v>
      </c>
      <c r="I50" s="40">
        <f>IFERROR((COUNTIFS(Tabla7[Año],$C$34,Tabla7[Mes],I$36,Tabla7[Se cumplió Plazo de entrega?],"SI",Tabla7[Categoría],$B50)/COUNTIFS(Tabla7[Año],$C$34,Tabla7[Mes],I$36,Tabla7[Se cumplió Plazo de entrega?],"*",Tabla7[Categoría],$B50))*(COUNTIFS(Tabla7[Año],$C$34,Tabla7[Mes],I$36,Tabla7[Entrega completa?],"SI",Tabla7[Categoría],$B50)/COUNTIFS(Tabla7[Año],$C$34,Tabla7[Mes],I$36,Tabla7[Entrega completa?],"*",Tabla7[Categoría],$B50))*(COUNTIFS(Tabla7[Año],$C$34,Tabla7[Mes],I$36,Tabla7[Entrega conforme? Sin ninguna incidencia],"SI",Tabla7[Categoría],$B50)/COUNTIFS(Tabla7[Año],$C$34,Tabla7[Mes],I$36,Tabla7[Entrega conforme? Sin ninguna incidencia],"*",Tabla7[Categoría],$B50)),"")</f>
        <v>0.14814814814814814</v>
      </c>
      <c r="J50" s="40">
        <f>IFERROR((COUNTIFS(Tabla7[Año],$C$34,Tabla7[Mes],J$36,Tabla7[Se cumplió Plazo de entrega?],"SI",Tabla7[Categoría],$B50)/COUNTIFS(Tabla7[Año],$C$34,Tabla7[Mes],J$36,Tabla7[Se cumplió Plazo de entrega?],"*",Tabla7[Categoría],$B50))*(COUNTIFS(Tabla7[Año],$C$34,Tabla7[Mes],J$36,Tabla7[Entrega completa?],"SI",Tabla7[Categoría],$B50)/COUNTIFS(Tabla7[Año],$C$34,Tabla7[Mes],J$36,Tabla7[Entrega completa?],"*",Tabla7[Categoría],$B50))*(COUNTIFS(Tabla7[Año],$C$34,Tabla7[Mes],J$36,Tabla7[Entrega conforme? Sin ninguna incidencia],"SI",Tabla7[Categoría],$B50)/COUNTIFS(Tabla7[Año],$C$34,Tabla7[Mes],J$36,Tabla7[Entrega conforme? Sin ninguna incidencia],"*",Tabla7[Categoría],$B50)),"")</f>
        <v>0.27777777777777779</v>
      </c>
      <c r="K50" s="40" t="str">
        <f>IFERROR((COUNTIFS(Tabla7[Año],$C$34,Tabla7[Mes],K$36,Tabla7[Se cumplió Plazo de entrega?],"SI",Tabla7[Categoría],$B50)/COUNTIFS(Tabla7[Año],$C$34,Tabla7[Mes],K$36,Tabla7[Se cumplió Plazo de entrega?],"*",Tabla7[Categoría],$B50))*(COUNTIFS(Tabla7[Año],$C$34,Tabla7[Mes],K$36,Tabla7[Entrega completa?],"SI",Tabla7[Categoría],$B50)/COUNTIFS(Tabla7[Año],$C$34,Tabla7[Mes],K$36,Tabla7[Entrega completa?],"*",Tabla7[Categoría],$B50))*(COUNTIFS(Tabla7[Año],$C$34,Tabla7[Mes],K$36,Tabla7[Entrega conforme? Sin ninguna incidencia],"SI",Tabla7[Categoría],$B50)/COUNTIFS(Tabla7[Año],$C$34,Tabla7[Mes],K$36,Tabla7[Entrega conforme? Sin ninguna incidencia],"*",Tabla7[Categoría],$B50)),"")</f>
        <v/>
      </c>
      <c r="L50" s="40" t="str">
        <f>IFERROR((COUNTIFS(Tabla7[Año],$C$34,Tabla7[Mes],L$36,Tabla7[Se cumplió Plazo de entrega?],"SI",Tabla7[Categoría],$B50)/COUNTIFS(Tabla7[Año],$C$34,Tabla7[Mes],L$36,Tabla7[Se cumplió Plazo de entrega?],"*",Tabla7[Categoría],$B50))*(COUNTIFS(Tabla7[Año],$C$34,Tabla7[Mes],L$36,Tabla7[Entrega completa?],"SI",Tabla7[Categoría],$B50)/COUNTIFS(Tabla7[Año],$C$34,Tabla7[Mes],L$36,Tabla7[Entrega completa?],"*",Tabla7[Categoría],$B50))*(COUNTIFS(Tabla7[Año],$C$34,Tabla7[Mes],L$36,Tabla7[Entrega conforme? Sin ninguna incidencia],"SI",Tabla7[Categoría],$B50)/COUNTIFS(Tabla7[Año],$C$34,Tabla7[Mes],L$36,Tabla7[Entrega conforme? Sin ninguna incidencia],"*",Tabla7[Categoría],$B50)),"")</f>
        <v/>
      </c>
      <c r="M50" s="40" t="str">
        <f>IFERROR((COUNTIFS(Tabla7[Año],$C$34,Tabla7[Mes],M$36,Tabla7[Se cumplió Plazo de entrega?],"SI",Tabla7[Categoría],$B50)/COUNTIFS(Tabla7[Año],$C$34,Tabla7[Mes],M$36,Tabla7[Se cumplió Plazo de entrega?],"*",Tabla7[Categoría],$B50))*(COUNTIFS(Tabla7[Año],$C$34,Tabla7[Mes],M$36,Tabla7[Entrega completa?],"SI",Tabla7[Categoría],$B50)/COUNTIFS(Tabla7[Año],$C$34,Tabla7[Mes],M$36,Tabla7[Entrega completa?],"*",Tabla7[Categoría],$B50))*(COUNTIFS(Tabla7[Año],$C$34,Tabla7[Mes],M$36,Tabla7[Entrega conforme? Sin ninguna incidencia],"SI",Tabla7[Categoría],$B50)/COUNTIFS(Tabla7[Año],$C$34,Tabla7[Mes],M$36,Tabla7[Entrega conforme? Sin ninguna incidencia],"*",Tabla7[Categoría],$B50)),"")</f>
        <v/>
      </c>
      <c r="N50" s="40" t="str">
        <f>IFERROR((COUNTIFS(Tabla7[Año],$C$34,Tabla7[Mes],N$36,Tabla7[Se cumplió Plazo de entrega?],"SI",Tabla7[Categoría],$B50)/COUNTIFS(Tabla7[Año],$C$34,Tabla7[Mes],N$36,Tabla7[Se cumplió Plazo de entrega?],"*",Tabla7[Categoría],$B50))*(COUNTIFS(Tabla7[Año],$C$34,Tabla7[Mes],N$36,Tabla7[Entrega completa?],"SI",Tabla7[Categoría],$B50)/COUNTIFS(Tabla7[Año],$C$34,Tabla7[Mes],N$36,Tabla7[Entrega completa?],"*",Tabla7[Categoría],$B50))*(COUNTIFS(Tabla7[Año],$C$34,Tabla7[Mes],N$36,Tabla7[Entrega conforme? Sin ninguna incidencia],"SI",Tabla7[Categoría],$B50)/COUNTIFS(Tabla7[Año],$C$34,Tabla7[Mes],N$36,Tabla7[Entrega conforme? Sin ninguna incidencia],"*",Tabla7[Categoría],$B50)),"")</f>
        <v/>
      </c>
      <c r="O50" s="40" t="str">
        <f>IFERROR((COUNTIFS(Tabla7[Año],$C$34,Tabla7[Mes],O$36,Tabla7[Se cumplió Plazo de entrega?],"SI",Tabla7[Categoría],$B50)/COUNTIFS(Tabla7[Año],$C$34,Tabla7[Mes],O$36,Tabla7[Se cumplió Plazo de entrega?],"*",Tabla7[Categoría],$B50))*(COUNTIFS(Tabla7[Año],$C$34,Tabla7[Mes],O$36,Tabla7[Entrega completa?],"SI",Tabla7[Categoría],$B50)/COUNTIFS(Tabla7[Año],$C$34,Tabla7[Mes],O$36,Tabla7[Entrega completa?],"*",Tabla7[Categoría],$B50))*(COUNTIFS(Tabla7[Año],$C$34,Tabla7[Mes],O$36,Tabla7[Entrega conforme? Sin ninguna incidencia],"SI",Tabla7[Categoría],$B50)/COUNTIFS(Tabla7[Año],$C$34,Tabla7[Mes],O$36,Tabla7[Entrega conforme? Sin ninguna incidencia],"*",Tabla7[Categoría],$B50)),"")</f>
        <v/>
      </c>
      <c r="P50" s="43">
        <f t="shared" si="2"/>
        <v>0.27801384946772861</v>
      </c>
    </row>
    <row r="51" spans="1:16" x14ac:dyDescent="0.25">
      <c r="A51" s="39">
        <v>15</v>
      </c>
      <c r="B51" s="47" t="str">
        <f>IF(Tablas!$J18="","",Tablas!$J18)</f>
        <v/>
      </c>
      <c r="C51" s="47"/>
      <c r="D51" s="40" t="str">
        <f>IFERROR((COUNTIFS(Tabla7[Año],$C$34,Tabla7[Mes],D$36,Tabla7[Se cumplió Plazo de entrega?],"SI",Tabla7[Categoría],$B51)/COUNTIFS(Tabla7[Año],$C$34,Tabla7[Mes],D$36,Tabla7[Se cumplió Plazo de entrega?],"*",Tabla7[Categoría],$B51))*(COUNTIFS(Tabla7[Año],$C$34,Tabla7[Mes],D$36,Tabla7[Entrega completa?],"SI",Tabla7[Categoría],$B51)/COUNTIFS(Tabla7[Año],$C$34,Tabla7[Mes],D$36,Tabla7[Entrega completa?],"*",Tabla7[Categoría],$B51))*(COUNTIFS(Tabla7[Año],$C$34,Tabla7[Mes],D$36,Tabla7[Entrega conforme? Sin ninguna incidencia],"SI",Tabla7[Categoría],$B51)/COUNTIFS(Tabla7[Año],$C$34,Tabla7[Mes],D$36,Tabla7[Entrega conforme? Sin ninguna incidencia],"*",Tabla7[Categoría],$B51)),"")</f>
        <v/>
      </c>
      <c r="E51" s="40" t="str">
        <f>IFERROR((COUNTIFS(Tabla7[Año],$C$34,Tabla7[Mes],E$36,Tabla7[Se cumplió Plazo de entrega?],"SI",Tabla7[Categoría],$B51)/COUNTIFS(Tabla7[Año],$C$34,Tabla7[Mes],E$36,Tabla7[Se cumplió Plazo de entrega?],"*",Tabla7[Categoría],$B51))*(COUNTIFS(Tabla7[Año],$C$34,Tabla7[Mes],E$36,Tabla7[Entrega completa?],"SI",Tabla7[Categoría],$B51)/COUNTIFS(Tabla7[Año],$C$34,Tabla7[Mes],E$36,Tabla7[Entrega completa?],"*",Tabla7[Categoría],$B51))*(COUNTIFS(Tabla7[Año],$C$34,Tabla7[Mes],E$36,Tabla7[Entrega conforme? Sin ninguna incidencia],"SI",Tabla7[Categoría],$B51)/COUNTIFS(Tabla7[Año],$C$34,Tabla7[Mes],E$36,Tabla7[Entrega conforme? Sin ninguna incidencia],"*",Tabla7[Categoría],$B51)),"")</f>
        <v/>
      </c>
      <c r="F51" s="40" t="str">
        <f>IFERROR((COUNTIFS(Tabla7[Año],$C$34,Tabla7[Mes],F$36,Tabla7[Se cumplió Plazo de entrega?],"SI",Tabla7[Categoría],$B51)/COUNTIFS(Tabla7[Año],$C$34,Tabla7[Mes],F$36,Tabla7[Se cumplió Plazo de entrega?],"*",Tabla7[Categoría],$B51))*(COUNTIFS(Tabla7[Año],$C$34,Tabla7[Mes],F$36,Tabla7[Entrega completa?],"SI",Tabla7[Categoría],$B51)/COUNTIFS(Tabla7[Año],$C$34,Tabla7[Mes],F$36,Tabla7[Entrega completa?],"*",Tabla7[Categoría],$B51))*(COUNTIFS(Tabla7[Año],$C$34,Tabla7[Mes],F$36,Tabla7[Entrega conforme? Sin ninguna incidencia],"SI",Tabla7[Categoría],$B51)/COUNTIFS(Tabla7[Año],$C$34,Tabla7[Mes],F$36,Tabla7[Entrega conforme? Sin ninguna incidencia],"*",Tabla7[Categoría],$B51)),"")</f>
        <v/>
      </c>
      <c r="G51" s="40" t="str">
        <f>IFERROR((COUNTIFS(Tabla7[Año],$C$34,Tabla7[Mes],G$36,Tabla7[Se cumplió Plazo de entrega?],"SI",Tabla7[Categoría],$B51)/COUNTIFS(Tabla7[Año],$C$34,Tabla7[Mes],G$36,Tabla7[Se cumplió Plazo de entrega?],"*",Tabla7[Categoría],$B51))*(COUNTIFS(Tabla7[Año],$C$34,Tabla7[Mes],G$36,Tabla7[Entrega completa?],"SI",Tabla7[Categoría],$B51)/COUNTIFS(Tabla7[Año],$C$34,Tabla7[Mes],G$36,Tabla7[Entrega completa?],"*",Tabla7[Categoría],$B51))*(COUNTIFS(Tabla7[Año],$C$34,Tabla7[Mes],G$36,Tabla7[Entrega conforme? Sin ninguna incidencia],"SI",Tabla7[Categoría],$B51)/COUNTIFS(Tabla7[Año],$C$34,Tabla7[Mes],G$36,Tabla7[Entrega conforme? Sin ninguna incidencia],"*",Tabla7[Categoría],$B51)),"")</f>
        <v/>
      </c>
      <c r="H51" s="40" t="str">
        <f>IFERROR((COUNTIFS(Tabla7[Año],$C$34,Tabla7[Mes],H$36,Tabla7[Se cumplió Plazo de entrega?],"SI",Tabla7[Categoría],$B51)/COUNTIFS(Tabla7[Año],$C$34,Tabla7[Mes],H$36,Tabla7[Se cumplió Plazo de entrega?],"*",Tabla7[Categoría],$B51))*(COUNTIFS(Tabla7[Año],$C$34,Tabla7[Mes],H$36,Tabla7[Entrega completa?],"SI",Tabla7[Categoría],$B51)/COUNTIFS(Tabla7[Año],$C$34,Tabla7[Mes],H$36,Tabla7[Entrega completa?],"*",Tabla7[Categoría],$B51))*(COUNTIFS(Tabla7[Año],$C$34,Tabla7[Mes],H$36,Tabla7[Entrega conforme? Sin ninguna incidencia],"SI",Tabla7[Categoría],$B51)/COUNTIFS(Tabla7[Año],$C$34,Tabla7[Mes],H$36,Tabla7[Entrega conforme? Sin ninguna incidencia],"*",Tabla7[Categoría],$B51)),"")</f>
        <v/>
      </c>
      <c r="I51" s="40" t="str">
        <f>IFERROR((COUNTIFS(Tabla7[Año],$C$34,Tabla7[Mes],I$36,Tabla7[Se cumplió Plazo de entrega?],"SI",Tabla7[Categoría],$B51)/COUNTIFS(Tabla7[Año],$C$34,Tabla7[Mes],I$36,Tabla7[Se cumplió Plazo de entrega?],"*",Tabla7[Categoría],$B51))*(COUNTIFS(Tabla7[Año],$C$34,Tabla7[Mes],I$36,Tabla7[Entrega completa?],"SI",Tabla7[Categoría],$B51)/COUNTIFS(Tabla7[Año],$C$34,Tabla7[Mes],I$36,Tabla7[Entrega completa?],"*",Tabla7[Categoría],$B51))*(COUNTIFS(Tabla7[Año],$C$34,Tabla7[Mes],I$36,Tabla7[Entrega conforme? Sin ninguna incidencia],"SI",Tabla7[Categoría],$B51)/COUNTIFS(Tabla7[Año],$C$34,Tabla7[Mes],I$36,Tabla7[Entrega conforme? Sin ninguna incidencia],"*",Tabla7[Categoría],$B51)),"")</f>
        <v/>
      </c>
      <c r="J51" s="40" t="str">
        <f>IFERROR((COUNTIFS(Tabla7[Año],$C$34,Tabla7[Mes],J$36,Tabla7[Se cumplió Plazo de entrega?],"SI",Tabla7[Categoría],$B51)/COUNTIFS(Tabla7[Año],$C$34,Tabla7[Mes],J$36,Tabla7[Se cumplió Plazo de entrega?],"*",Tabla7[Categoría],$B51))*(COUNTIFS(Tabla7[Año],$C$34,Tabla7[Mes],J$36,Tabla7[Entrega completa?],"SI",Tabla7[Categoría],$B51)/COUNTIFS(Tabla7[Año],$C$34,Tabla7[Mes],J$36,Tabla7[Entrega completa?],"*",Tabla7[Categoría],$B51))*(COUNTIFS(Tabla7[Año],$C$34,Tabla7[Mes],J$36,Tabla7[Entrega conforme? Sin ninguna incidencia],"SI",Tabla7[Categoría],$B51)/COUNTIFS(Tabla7[Año],$C$34,Tabla7[Mes],J$36,Tabla7[Entrega conforme? Sin ninguna incidencia],"*",Tabla7[Categoría],$B51)),"")</f>
        <v/>
      </c>
      <c r="K51" s="40" t="str">
        <f>IFERROR((COUNTIFS(Tabla7[Año],$C$34,Tabla7[Mes],K$36,Tabla7[Se cumplió Plazo de entrega?],"SI",Tabla7[Categoría],$B51)/COUNTIFS(Tabla7[Año],$C$34,Tabla7[Mes],K$36,Tabla7[Se cumplió Plazo de entrega?],"*",Tabla7[Categoría],$B51))*(COUNTIFS(Tabla7[Año],$C$34,Tabla7[Mes],K$36,Tabla7[Entrega completa?],"SI",Tabla7[Categoría],$B51)/COUNTIFS(Tabla7[Año],$C$34,Tabla7[Mes],K$36,Tabla7[Entrega completa?],"*",Tabla7[Categoría],$B51))*(COUNTIFS(Tabla7[Año],$C$34,Tabla7[Mes],K$36,Tabla7[Entrega conforme? Sin ninguna incidencia],"SI",Tabla7[Categoría],$B51)/COUNTIFS(Tabla7[Año],$C$34,Tabla7[Mes],K$36,Tabla7[Entrega conforme? Sin ninguna incidencia],"*",Tabla7[Categoría],$B51)),"")</f>
        <v/>
      </c>
      <c r="L51" s="40" t="str">
        <f>IFERROR((COUNTIFS(Tabla7[Año],$C$34,Tabla7[Mes],L$36,Tabla7[Se cumplió Plazo de entrega?],"SI",Tabla7[Categoría],$B51)/COUNTIFS(Tabla7[Año],$C$34,Tabla7[Mes],L$36,Tabla7[Se cumplió Plazo de entrega?],"*",Tabla7[Categoría],$B51))*(COUNTIFS(Tabla7[Año],$C$34,Tabla7[Mes],L$36,Tabla7[Entrega completa?],"SI",Tabla7[Categoría],$B51)/COUNTIFS(Tabla7[Año],$C$34,Tabla7[Mes],L$36,Tabla7[Entrega completa?],"*",Tabla7[Categoría],$B51))*(COUNTIFS(Tabla7[Año],$C$34,Tabla7[Mes],L$36,Tabla7[Entrega conforme? Sin ninguna incidencia],"SI",Tabla7[Categoría],$B51)/COUNTIFS(Tabla7[Año],$C$34,Tabla7[Mes],L$36,Tabla7[Entrega conforme? Sin ninguna incidencia],"*",Tabla7[Categoría],$B51)),"")</f>
        <v/>
      </c>
      <c r="M51" s="40" t="str">
        <f>IFERROR((COUNTIFS(Tabla7[Año],$C$34,Tabla7[Mes],M$36,Tabla7[Se cumplió Plazo de entrega?],"SI",Tabla7[Categoría],$B51)/COUNTIFS(Tabla7[Año],$C$34,Tabla7[Mes],M$36,Tabla7[Se cumplió Plazo de entrega?],"*",Tabla7[Categoría],$B51))*(COUNTIFS(Tabla7[Año],$C$34,Tabla7[Mes],M$36,Tabla7[Entrega completa?],"SI",Tabla7[Categoría],$B51)/COUNTIFS(Tabla7[Año],$C$34,Tabla7[Mes],M$36,Tabla7[Entrega completa?],"*",Tabla7[Categoría],$B51))*(COUNTIFS(Tabla7[Año],$C$34,Tabla7[Mes],M$36,Tabla7[Entrega conforme? Sin ninguna incidencia],"SI",Tabla7[Categoría],$B51)/COUNTIFS(Tabla7[Año],$C$34,Tabla7[Mes],M$36,Tabla7[Entrega conforme? Sin ninguna incidencia],"*",Tabla7[Categoría],$B51)),"")</f>
        <v/>
      </c>
      <c r="N51" s="40" t="str">
        <f>IFERROR((COUNTIFS(Tabla7[Año],$C$34,Tabla7[Mes],N$36,Tabla7[Se cumplió Plazo de entrega?],"SI",Tabla7[Categoría],$B51)/COUNTIFS(Tabla7[Año],$C$34,Tabla7[Mes],N$36,Tabla7[Se cumplió Plazo de entrega?],"*",Tabla7[Categoría],$B51))*(COUNTIFS(Tabla7[Año],$C$34,Tabla7[Mes],N$36,Tabla7[Entrega completa?],"SI",Tabla7[Categoría],$B51)/COUNTIFS(Tabla7[Año],$C$34,Tabla7[Mes],N$36,Tabla7[Entrega completa?],"*",Tabla7[Categoría],$B51))*(COUNTIFS(Tabla7[Año],$C$34,Tabla7[Mes],N$36,Tabla7[Entrega conforme? Sin ninguna incidencia],"SI",Tabla7[Categoría],$B51)/COUNTIFS(Tabla7[Año],$C$34,Tabla7[Mes],N$36,Tabla7[Entrega conforme? Sin ninguna incidencia],"*",Tabla7[Categoría],$B51)),"")</f>
        <v/>
      </c>
      <c r="O51" s="40" t="str">
        <f>IFERROR((COUNTIFS(Tabla7[Año],$C$34,Tabla7[Mes],O$36,Tabla7[Se cumplió Plazo de entrega?],"SI",Tabla7[Categoría],$B51)/COUNTIFS(Tabla7[Año],$C$34,Tabla7[Mes],O$36,Tabla7[Se cumplió Plazo de entrega?],"*",Tabla7[Categoría],$B51))*(COUNTIFS(Tabla7[Año],$C$34,Tabla7[Mes],O$36,Tabla7[Entrega completa?],"SI",Tabla7[Categoría],$B51)/COUNTIFS(Tabla7[Año],$C$34,Tabla7[Mes],O$36,Tabla7[Entrega completa?],"*",Tabla7[Categoría],$B51))*(COUNTIFS(Tabla7[Año],$C$34,Tabla7[Mes],O$36,Tabla7[Entrega conforme? Sin ninguna incidencia],"SI",Tabla7[Categoría],$B51)/COUNTIFS(Tabla7[Año],$C$34,Tabla7[Mes],O$36,Tabla7[Entrega conforme? Sin ninguna incidencia],"*",Tabla7[Categoría],$B51)),"")</f>
        <v/>
      </c>
      <c r="P51" s="43" t="str">
        <f t="shared" si="2"/>
        <v/>
      </c>
    </row>
    <row r="52" spans="1:16" x14ac:dyDescent="0.25">
      <c r="A52" s="39">
        <v>16</v>
      </c>
      <c r="B52" s="47" t="str">
        <f>IF(Tablas!$J19="","",Tablas!$J19)</f>
        <v/>
      </c>
      <c r="C52" s="47"/>
      <c r="D52" s="40" t="str">
        <f>IFERROR((COUNTIFS(Tabla7[Año],$C$34,Tabla7[Mes],D$36,Tabla7[Se cumplió Plazo de entrega?],"SI",Tabla7[Categoría],$B52)/COUNTIFS(Tabla7[Año],$C$34,Tabla7[Mes],D$36,Tabla7[Se cumplió Plazo de entrega?],"*",Tabla7[Categoría],$B52))*(COUNTIFS(Tabla7[Año],$C$34,Tabla7[Mes],D$36,Tabla7[Entrega completa?],"SI",Tabla7[Categoría],$B52)/COUNTIFS(Tabla7[Año],$C$34,Tabla7[Mes],D$36,Tabla7[Entrega completa?],"*",Tabla7[Categoría],$B52))*(COUNTIFS(Tabla7[Año],$C$34,Tabla7[Mes],D$36,Tabla7[Entrega conforme? Sin ninguna incidencia],"SI",Tabla7[Categoría],$B52)/COUNTIFS(Tabla7[Año],$C$34,Tabla7[Mes],D$36,Tabla7[Entrega conforme? Sin ninguna incidencia],"*",Tabla7[Categoría],$B52)),"")</f>
        <v/>
      </c>
      <c r="E52" s="40" t="str">
        <f>IFERROR((COUNTIFS(Tabla7[Año],$C$34,Tabla7[Mes],E$36,Tabla7[Se cumplió Plazo de entrega?],"SI",Tabla7[Categoría],$B52)/COUNTIFS(Tabla7[Año],$C$34,Tabla7[Mes],E$36,Tabla7[Se cumplió Plazo de entrega?],"*",Tabla7[Categoría],$B52))*(COUNTIFS(Tabla7[Año],$C$34,Tabla7[Mes],E$36,Tabla7[Entrega completa?],"SI",Tabla7[Categoría],$B52)/COUNTIFS(Tabla7[Año],$C$34,Tabla7[Mes],E$36,Tabla7[Entrega completa?],"*",Tabla7[Categoría],$B52))*(COUNTIFS(Tabla7[Año],$C$34,Tabla7[Mes],E$36,Tabla7[Entrega conforme? Sin ninguna incidencia],"SI",Tabla7[Categoría],$B52)/COUNTIFS(Tabla7[Año],$C$34,Tabla7[Mes],E$36,Tabla7[Entrega conforme? Sin ninguna incidencia],"*",Tabla7[Categoría],$B52)),"")</f>
        <v/>
      </c>
      <c r="F52" s="40" t="str">
        <f>IFERROR((COUNTIFS(Tabla7[Año],$C$34,Tabla7[Mes],F$36,Tabla7[Se cumplió Plazo de entrega?],"SI",Tabla7[Categoría],$B52)/COUNTIFS(Tabla7[Año],$C$34,Tabla7[Mes],F$36,Tabla7[Se cumplió Plazo de entrega?],"*",Tabla7[Categoría],$B52))*(COUNTIFS(Tabla7[Año],$C$34,Tabla7[Mes],F$36,Tabla7[Entrega completa?],"SI",Tabla7[Categoría],$B52)/COUNTIFS(Tabla7[Año],$C$34,Tabla7[Mes],F$36,Tabla7[Entrega completa?],"*",Tabla7[Categoría],$B52))*(COUNTIFS(Tabla7[Año],$C$34,Tabla7[Mes],F$36,Tabla7[Entrega conforme? Sin ninguna incidencia],"SI",Tabla7[Categoría],$B52)/COUNTIFS(Tabla7[Año],$C$34,Tabla7[Mes],F$36,Tabla7[Entrega conforme? Sin ninguna incidencia],"*",Tabla7[Categoría],$B52)),"")</f>
        <v/>
      </c>
      <c r="G52" s="40" t="str">
        <f>IFERROR((COUNTIFS(Tabla7[Año],$C$34,Tabla7[Mes],G$36,Tabla7[Se cumplió Plazo de entrega?],"SI",Tabla7[Categoría],$B52)/COUNTIFS(Tabla7[Año],$C$34,Tabla7[Mes],G$36,Tabla7[Se cumplió Plazo de entrega?],"*",Tabla7[Categoría],$B52))*(COUNTIFS(Tabla7[Año],$C$34,Tabla7[Mes],G$36,Tabla7[Entrega completa?],"SI",Tabla7[Categoría],$B52)/COUNTIFS(Tabla7[Año],$C$34,Tabla7[Mes],G$36,Tabla7[Entrega completa?],"*",Tabla7[Categoría],$B52))*(COUNTIFS(Tabla7[Año],$C$34,Tabla7[Mes],G$36,Tabla7[Entrega conforme? Sin ninguna incidencia],"SI",Tabla7[Categoría],$B52)/COUNTIFS(Tabla7[Año],$C$34,Tabla7[Mes],G$36,Tabla7[Entrega conforme? Sin ninguna incidencia],"*",Tabla7[Categoría],$B52)),"")</f>
        <v/>
      </c>
      <c r="H52" s="40" t="str">
        <f>IFERROR((COUNTIFS(Tabla7[Año],$C$34,Tabla7[Mes],H$36,Tabla7[Se cumplió Plazo de entrega?],"SI",Tabla7[Categoría],$B52)/COUNTIFS(Tabla7[Año],$C$34,Tabla7[Mes],H$36,Tabla7[Se cumplió Plazo de entrega?],"*",Tabla7[Categoría],$B52))*(COUNTIFS(Tabla7[Año],$C$34,Tabla7[Mes],H$36,Tabla7[Entrega completa?],"SI",Tabla7[Categoría],$B52)/COUNTIFS(Tabla7[Año],$C$34,Tabla7[Mes],H$36,Tabla7[Entrega completa?],"*",Tabla7[Categoría],$B52))*(COUNTIFS(Tabla7[Año],$C$34,Tabla7[Mes],H$36,Tabla7[Entrega conforme? Sin ninguna incidencia],"SI",Tabla7[Categoría],$B52)/COUNTIFS(Tabla7[Año],$C$34,Tabla7[Mes],H$36,Tabla7[Entrega conforme? Sin ninguna incidencia],"*",Tabla7[Categoría],$B52)),"")</f>
        <v/>
      </c>
      <c r="I52" s="40" t="str">
        <f>IFERROR((COUNTIFS(Tabla7[Año],$C$34,Tabla7[Mes],I$36,Tabla7[Se cumplió Plazo de entrega?],"SI",Tabla7[Categoría],$B52)/COUNTIFS(Tabla7[Año],$C$34,Tabla7[Mes],I$36,Tabla7[Se cumplió Plazo de entrega?],"*",Tabla7[Categoría],$B52))*(COUNTIFS(Tabla7[Año],$C$34,Tabla7[Mes],I$36,Tabla7[Entrega completa?],"SI",Tabla7[Categoría],$B52)/COUNTIFS(Tabla7[Año],$C$34,Tabla7[Mes],I$36,Tabla7[Entrega completa?],"*",Tabla7[Categoría],$B52))*(COUNTIFS(Tabla7[Año],$C$34,Tabla7[Mes],I$36,Tabla7[Entrega conforme? Sin ninguna incidencia],"SI",Tabla7[Categoría],$B52)/COUNTIFS(Tabla7[Año],$C$34,Tabla7[Mes],I$36,Tabla7[Entrega conforme? Sin ninguna incidencia],"*",Tabla7[Categoría],$B52)),"")</f>
        <v/>
      </c>
      <c r="J52" s="40" t="str">
        <f>IFERROR((COUNTIFS(Tabla7[Año],$C$34,Tabla7[Mes],J$36,Tabla7[Se cumplió Plazo de entrega?],"SI",Tabla7[Categoría],$B52)/COUNTIFS(Tabla7[Año],$C$34,Tabla7[Mes],J$36,Tabla7[Se cumplió Plazo de entrega?],"*",Tabla7[Categoría],$B52))*(COUNTIFS(Tabla7[Año],$C$34,Tabla7[Mes],J$36,Tabla7[Entrega completa?],"SI",Tabla7[Categoría],$B52)/COUNTIFS(Tabla7[Año],$C$34,Tabla7[Mes],J$36,Tabla7[Entrega completa?],"*",Tabla7[Categoría],$B52))*(COUNTIFS(Tabla7[Año],$C$34,Tabla7[Mes],J$36,Tabla7[Entrega conforme? Sin ninguna incidencia],"SI",Tabla7[Categoría],$B52)/COUNTIFS(Tabla7[Año],$C$34,Tabla7[Mes],J$36,Tabla7[Entrega conforme? Sin ninguna incidencia],"*",Tabla7[Categoría],$B52)),"")</f>
        <v/>
      </c>
      <c r="K52" s="40" t="str">
        <f>IFERROR((COUNTIFS(Tabla7[Año],$C$34,Tabla7[Mes],K$36,Tabla7[Se cumplió Plazo de entrega?],"SI",Tabla7[Categoría],$B52)/COUNTIFS(Tabla7[Año],$C$34,Tabla7[Mes],K$36,Tabla7[Se cumplió Plazo de entrega?],"*",Tabla7[Categoría],$B52))*(COUNTIFS(Tabla7[Año],$C$34,Tabla7[Mes],K$36,Tabla7[Entrega completa?],"SI",Tabla7[Categoría],$B52)/COUNTIFS(Tabla7[Año],$C$34,Tabla7[Mes],K$36,Tabla7[Entrega completa?],"*",Tabla7[Categoría],$B52))*(COUNTIFS(Tabla7[Año],$C$34,Tabla7[Mes],K$36,Tabla7[Entrega conforme? Sin ninguna incidencia],"SI",Tabla7[Categoría],$B52)/COUNTIFS(Tabla7[Año],$C$34,Tabla7[Mes],K$36,Tabla7[Entrega conforme? Sin ninguna incidencia],"*",Tabla7[Categoría],$B52)),"")</f>
        <v/>
      </c>
      <c r="L52" s="40" t="str">
        <f>IFERROR((COUNTIFS(Tabla7[Año],$C$34,Tabla7[Mes],L$36,Tabla7[Se cumplió Plazo de entrega?],"SI",Tabla7[Categoría],$B52)/COUNTIFS(Tabla7[Año],$C$34,Tabla7[Mes],L$36,Tabla7[Se cumplió Plazo de entrega?],"*",Tabla7[Categoría],$B52))*(COUNTIFS(Tabla7[Año],$C$34,Tabla7[Mes],L$36,Tabla7[Entrega completa?],"SI",Tabla7[Categoría],$B52)/COUNTIFS(Tabla7[Año],$C$34,Tabla7[Mes],L$36,Tabla7[Entrega completa?],"*",Tabla7[Categoría],$B52))*(COUNTIFS(Tabla7[Año],$C$34,Tabla7[Mes],L$36,Tabla7[Entrega conforme? Sin ninguna incidencia],"SI",Tabla7[Categoría],$B52)/COUNTIFS(Tabla7[Año],$C$34,Tabla7[Mes],L$36,Tabla7[Entrega conforme? Sin ninguna incidencia],"*",Tabla7[Categoría],$B52)),"")</f>
        <v/>
      </c>
      <c r="M52" s="40" t="str">
        <f>IFERROR((COUNTIFS(Tabla7[Año],$C$34,Tabla7[Mes],M$36,Tabla7[Se cumplió Plazo de entrega?],"SI",Tabla7[Categoría],$B52)/COUNTIFS(Tabla7[Año],$C$34,Tabla7[Mes],M$36,Tabla7[Se cumplió Plazo de entrega?],"*",Tabla7[Categoría],$B52))*(COUNTIFS(Tabla7[Año],$C$34,Tabla7[Mes],M$36,Tabla7[Entrega completa?],"SI",Tabla7[Categoría],$B52)/COUNTIFS(Tabla7[Año],$C$34,Tabla7[Mes],M$36,Tabla7[Entrega completa?],"*",Tabla7[Categoría],$B52))*(COUNTIFS(Tabla7[Año],$C$34,Tabla7[Mes],M$36,Tabla7[Entrega conforme? Sin ninguna incidencia],"SI",Tabla7[Categoría],$B52)/COUNTIFS(Tabla7[Año],$C$34,Tabla7[Mes],M$36,Tabla7[Entrega conforme? Sin ninguna incidencia],"*",Tabla7[Categoría],$B52)),"")</f>
        <v/>
      </c>
      <c r="N52" s="40" t="str">
        <f>IFERROR((COUNTIFS(Tabla7[Año],$C$34,Tabla7[Mes],N$36,Tabla7[Se cumplió Plazo de entrega?],"SI",Tabla7[Categoría],$B52)/COUNTIFS(Tabla7[Año],$C$34,Tabla7[Mes],N$36,Tabla7[Se cumplió Plazo de entrega?],"*",Tabla7[Categoría],$B52))*(COUNTIFS(Tabla7[Año],$C$34,Tabla7[Mes],N$36,Tabla7[Entrega completa?],"SI",Tabla7[Categoría],$B52)/COUNTIFS(Tabla7[Año],$C$34,Tabla7[Mes],N$36,Tabla7[Entrega completa?],"*",Tabla7[Categoría],$B52))*(COUNTIFS(Tabla7[Año],$C$34,Tabla7[Mes],N$36,Tabla7[Entrega conforme? Sin ninguna incidencia],"SI",Tabla7[Categoría],$B52)/COUNTIFS(Tabla7[Año],$C$34,Tabla7[Mes],N$36,Tabla7[Entrega conforme? Sin ninguna incidencia],"*",Tabla7[Categoría],$B52)),"")</f>
        <v/>
      </c>
      <c r="O52" s="40" t="str">
        <f>IFERROR((COUNTIFS(Tabla7[Año],$C$34,Tabla7[Mes],O$36,Tabla7[Se cumplió Plazo de entrega?],"SI",Tabla7[Categoría],$B52)/COUNTIFS(Tabla7[Año],$C$34,Tabla7[Mes],O$36,Tabla7[Se cumplió Plazo de entrega?],"*",Tabla7[Categoría],$B52))*(COUNTIFS(Tabla7[Año],$C$34,Tabla7[Mes],O$36,Tabla7[Entrega completa?],"SI",Tabla7[Categoría],$B52)/COUNTIFS(Tabla7[Año],$C$34,Tabla7[Mes],O$36,Tabla7[Entrega completa?],"*",Tabla7[Categoría],$B52))*(COUNTIFS(Tabla7[Año],$C$34,Tabla7[Mes],O$36,Tabla7[Entrega conforme? Sin ninguna incidencia],"SI",Tabla7[Categoría],$B52)/COUNTIFS(Tabla7[Año],$C$34,Tabla7[Mes],O$36,Tabla7[Entrega conforme? Sin ninguna incidencia],"*",Tabla7[Categoría],$B52)),"")</f>
        <v/>
      </c>
      <c r="P52" s="43" t="str">
        <f t="shared" si="2"/>
        <v/>
      </c>
    </row>
    <row r="53" spans="1:16" x14ac:dyDescent="0.25">
      <c r="A53" s="39">
        <v>17</v>
      </c>
      <c r="B53" s="47" t="str">
        <f>IF(Tablas!$J20="","",Tablas!$J20)</f>
        <v/>
      </c>
      <c r="C53" s="47"/>
      <c r="D53" s="40" t="str">
        <f>IFERROR((COUNTIFS(Tabla7[Año],$C$34,Tabla7[Mes],D$36,Tabla7[Se cumplió Plazo de entrega?],"SI",Tabla7[Categoría],$B53)/COUNTIFS(Tabla7[Año],$C$34,Tabla7[Mes],D$36,Tabla7[Se cumplió Plazo de entrega?],"*",Tabla7[Categoría],$B53))*(COUNTIFS(Tabla7[Año],$C$34,Tabla7[Mes],D$36,Tabla7[Entrega completa?],"SI",Tabla7[Categoría],$B53)/COUNTIFS(Tabla7[Año],$C$34,Tabla7[Mes],D$36,Tabla7[Entrega completa?],"*",Tabla7[Categoría],$B53))*(COUNTIFS(Tabla7[Año],$C$34,Tabla7[Mes],D$36,Tabla7[Entrega conforme? Sin ninguna incidencia],"SI",Tabla7[Categoría],$B53)/COUNTIFS(Tabla7[Año],$C$34,Tabla7[Mes],D$36,Tabla7[Entrega conforme? Sin ninguna incidencia],"*",Tabla7[Categoría],$B53)),"")</f>
        <v/>
      </c>
      <c r="E53" s="40" t="str">
        <f>IFERROR((COUNTIFS(Tabla7[Año],$C$34,Tabla7[Mes],E$36,Tabla7[Se cumplió Plazo de entrega?],"SI",Tabla7[Categoría],$B53)/COUNTIFS(Tabla7[Año],$C$34,Tabla7[Mes],E$36,Tabla7[Se cumplió Plazo de entrega?],"*",Tabla7[Categoría],$B53))*(COUNTIFS(Tabla7[Año],$C$34,Tabla7[Mes],E$36,Tabla7[Entrega completa?],"SI",Tabla7[Categoría],$B53)/COUNTIFS(Tabla7[Año],$C$34,Tabla7[Mes],E$36,Tabla7[Entrega completa?],"*",Tabla7[Categoría],$B53))*(COUNTIFS(Tabla7[Año],$C$34,Tabla7[Mes],E$36,Tabla7[Entrega conforme? Sin ninguna incidencia],"SI",Tabla7[Categoría],$B53)/COUNTIFS(Tabla7[Año],$C$34,Tabla7[Mes],E$36,Tabla7[Entrega conforme? Sin ninguna incidencia],"*",Tabla7[Categoría],$B53)),"")</f>
        <v/>
      </c>
      <c r="F53" s="40" t="str">
        <f>IFERROR((COUNTIFS(Tabla7[Año],$C$34,Tabla7[Mes],F$36,Tabla7[Se cumplió Plazo de entrega?],"SI",Tabla7[Categoría],$B53)/COUNTIFS(Tabla7[Año],$C$34,Tabla7[Mes],F$36,Tabla7[Se cumplió Plazo de entrega?],"*",Tabla7[Categoría],$B53))*(COUNTIFS(Tabla7[Año],$C$34,Tabla7[Mes],F$36,Tabla7[Entrega completa?],"SI",Tabla7[Categoría],$B53)/COUNTIFS(Tabla7[Año],$C$34,Tabla7[Mes],F$36,Tabla7[Entrega completa?],"*",Tabla7[Categoría],$B53))*(COUNTIFS(Tabla7[Año],$C$34,Tabla7[Mes],F$36,Tabla7[Entrega conforme? Sin ninguna incidencia],"SI",Tabla7[Categoría],$B53)/COUNTIFS(Tabla7[Año],$C$34,Tabla7[Mes],F$36,Tabla7[Entrega conforme? Sin ninguna incidencia],"*",Tabla7[Categoría],$B53)),"")</f>
        <v/>
      </c>
      <c r="G53" s="40" t="str">
        <f>IFERROR((COUNTIFS(Tabla7[Año],$C$34,Tabla7[Mes],G$36,Tabla7[Se cumplió Plazo de entrega?],"SI",Tabla7[Categoría],$B53)/COUNTIFS(Tabla7[Año],$C$34,Tabla7[Mes],G$36,Tabla7[Se cumplió Plazo de entrega?],"*",Tabla7[Categoría],$B53))*(COUNTIFS(Tabla7[Año],$C$34,Tabla7[Mes],G$36,Tabla7[Entrega completa?],"SI",Tabla7[Categoría],$B53)/COUNTIFS(Tabla7[Año],$C$34,Tabla7[Mes],G$36,Tabla7[Entrega completa?],"*",Tabla7[Categoría],$B53))*(COUNTIFS(Tabla7[Año],$C$34,Tabla7[Mes],G$36,Tabla7[Entrega conforme? Sin ninguna incidencia],"SI",Tabla7[Categoría],$B53)/COUNTIFS(Tabla7[Año],$C$34,Tabla7[Mes],G$36,Tabla7[Entrega conforme? Sin ninguna incidencia],"*",Tabla7[Categoría],$B53)),"")</f>
        <v/>
      </c>
      <c r="H53" s="40" t="str">
        <f>IFERROR((COUNTIFS(Tabla7[Año],$C$34,Tabla7[Mes],H$36,Tabla7[Se cumplió Plazo de entrega?],"SI",Tabla7[Categoría],$B53)/COUNTIFS(Tabla7[Año],$C$34,Tabla7[Mes],H$36,Tabla7[Se cumplió Plazo de entrega?],"*",Tabla7[Categoría],$B53))*(COUNTIFS(Tabla7[Año],$C$34,Tabla7[Mes],H$36,Tabla7[Entrega completa?],"SI",Tabla7[Categoría],$B53)/COUNTIFS(Tabla7[Año],$C$34,Tabla7[Mes],H$36,Tabla7[Entrega completa?],"*",Tabla7[Categoría],$B53))*(COUNTIFS(Tabla7[Año],$C$34,Tabla7[Mes],H$36,Tabla7[Entrega conforme? Sin ninguna incidencia],"SI",Tabla7[Categoría],$B53)/COUNTIFS(Tabla7[Año],$C$34,Tabla7[Mes],H$36,Tabla7[Entrega conforme? Sin ninguna incidencia],"*",Tabla7[Categoría],$B53)),"")</f>
        <v/>
      </c>
      <c r="I53" s="40" t="str">
        <f>IFERROR((COUNTIFS(Tabla7[Año],$C$34,Tabla7[Mes],I$36,Tabla7[Se cumplió Plazo de entrega?],"SI",Tabla7[Categoría],$B53)/COUNTIFS(Tabla7[Año],$C$34,Tabla7[Mes],I$36,Tabla7[Se cumplió Plazo de entrega?],"*",Tabla7[Categoría],$B53))*(COUNTIFS(Tabla7[Año],$C$34,Tabla7[Mes],I$36,Tabla7[Entrega completa?],"SI",Tabla7[Categoría],$B53)/COUNTIFS(Tabla7[Año],$C$34,Tabla7[Mes],I$36,Tabla7[Entrega completa?],"*",Tabla7[Categoría],$B53))*(COUNTIFS(Tabla7[Año],$C$34,Tabla7[Mes],I$36,Tabla7[Entrega conforme? Sin ninguna incidencia],"SI",Tabla7[Categoría],$B53)/COUNTIFS(Tabla7[Año],$C$34,Tabla7[Mes],I$36,Tabla7[Entrega conforme? Sin ninguna incidencia],"*",Tabla7[Categoría],$B53)),"")</f>
        <v/>
      </c>
      <c r="J53" s="40" t="str">
        <f>IFERROR((COUNTIFS(Tabla7[Año],$C$34,Tabla7[Mes],J$36,Tabla7[Se cumplió Plazo de entrega?],"SI",Tabla7[Categoría],$B53)/COUNTIFS(Tabla7[Año],$C$34,Tabla7[Mes],J$36,Tabla7[Se cumplió Plazo de entrega?],"*",Tabla7[Categoría],$B53))*(COUNTIFS(Tabla7[Año],$C$34,Tabla7[Mes],J$36,Tabla7[Entrega completa?],"SI",Tabla7[Categoría],$B53)/COUNTIFS(Tabla7[Año],$C$34,Tabla7[Mes],J$36,Tabla7[Entrega completa?],"*",Tabla7[Categoría],$B53))*(COUNTIFS(Tabla7[Año],$C$34,Tabla7[Mes],J$36,Tabla7[Entrega conforme? Sin ninguna incidencia],"SI",Tabla7[Categoría],$B53)/COUNTIFS(Tabla7[Año],$C$34,Tabla7[Mes],J$36,Tabla7[Entrega conforme? Sin ninguna incidencia],"*",Tabla7[Categoría],$B53)),"")</f>
        <v/>
      </c>
      <c r="K53" s="40" t="str">
        <f>IFERROR((COUNTIFS(Tabla7[Año],$C$34,Tabla7[Mes],K$36,Tabla7[Se cumplió Plazo de entrega?],"SI",Tabla7[Categoría],$B53)/COUNTIFS(Tabla7[Año],$C$34,Tabla7[Mes],K$36,Tabla7[Se cumplió Plazo de entrega?],"*",Tabla7[Categoría],$B53))*(COUNTIFS(Tabla7[Año],$C$34,Tabla7[Mes],K$36,Tabla7[Entrega completa?],"SI",Tabla7[Categoría],$B53)/COUNTIFS(Tabla7[Año],$C$34,Tabla7[Mes],K$36,Tabla7[Entrega completa?],"*",Tabla7[Categoría],$B53))*(COUNTIFS(Tabla7[Año],$C$34,Tabla7[Mes],K$36,Tabla7[Entrega conforme? Sin ninguna incidencia],"SI",Tabla7[Categoría],$B53)/COUNTIFS(Tabla7[Año],$C$34,Tabla7[Mes],K$36,Tabla7[Entrega conforme? Sin ninguna incidencia],"*",Tabla7[Categoría],$B53)),"")</f>
        <v/>
      </c>
      <c r="L53" s="40" t="str">
        <f>IFERROR((COUNTIFS(Tabla7[Año],$C$34,Tabla7[Mes],L$36,Tabla7[Se cumplió Plazo de entrega?],"SI",Tabla7[Categoría],$B53)/COUNTIFS(Tabla7[Año],$C$34,Tabla7[Mes],L$36,Tabla7[Se cumplió Plazo de entrega?],"*",Tabla7[Categoría],$B53))*(COUNTIFS(Tabla7[Año],$C$34,Tabla7[Mes],L$36,Tabla7[Entrega completa?],"SI",Tabla7[Categoría],$B53)/COUNTIFS(Tabla7[Año],$C$34,Tabla7[Mes],L$36,Tabla7[Entrega completa?],"*",Tabla7[Categoría],$B53))*(COUNTIFS(Tabla7[Año],$C$34,Tabla7[Mes],L$36,Tabla7[Entrega conforme? Sin ninguna incidencia],"SI",Tabla7[Categoría],$B53)/COUNTIFS(Tabla7[Año],$C$34,Tabla7[Mes],L$36,Tabla7[Entrega conforme? Sin ninguna incidencia],"*",Tabla7[Categoría],$B53)),"")</f>
        <v/>
      </c>
      <c r="M53" s="40" t="str">
        <f>IFERROR((COUNTIFS(Tabla7[Año],$C$34,Tabla7[Mes],M$36,Tabla7[Se cumplió Plazo de entrega?],"SI",Tabla7[Categoría],$B53)/COUNTIFS(Tabla7[Año],$C$34,Tabla7[Mes],M$36,Tabla7[Se cumplió Plazo de entrega?],"*",Tabla7[Categoría],$B53))*(COUNTIFS(Tabla7[Año],$C$34,Tabla7[Mes],M$36,Tabla7[Entrega completa?],"SI",Tabla7[Categoría],$B53)/COUNTIFS(Tabla7[Año],$C$34,Tabla7[Mes],M$36,Tabla7[Entrega completa?],"*",Tabla7[Categoría],$B53))*(COUNTIFS(Tabla7[Año],$C$34,Tabla7[Mes],M$36,Tabla7[Entrega conforme? Sin ninguna incidencia],"SI",Tabla7[Categoría],$B53)/COUNTIFS(Tabla7[Año],$C$34,Tabla7[Mes],M$36,Tabla7[Entrega conforme? Sin ninguna incidencia],"*",Tabla7[Categoría],$B53)),"")</f>
        <v/>
      </c>
      <c r="N53" s="40" t="str">
        <f>IFERROR((COUNTIFS(Tabla7[Año],$C$34,Tabla7[Mes],N$36,Tabla7[Se cumplió Plazo de entrega?],"SI",Tabla7[Categoría],$B53)/COUNTIFS(Tabla7[Año],$C$34,Tabla7[Mes],N$36,Tabla7[Se cumplió Plazo de entrega?],"*",Tabla7[Categoría],$B53))*(COUNTIFS(Tabla7[Año],$C$34,Tabla7[Mes],N$36,Tabla7[Entrega completa?],"SI",Tabla7[Categoría],$B53)/COUNTIFS(Tabla7[Año],$C$34,Tabla7[Mes],N$36,Tabla7[Entrega completa?],"*",Tabla7[Categoría],$B53))*(COUNTIFS(Tabla7[Año],$C$34,Tabla7[Mes],N$36,Tabla7[Entrega conforme? Sin ninguna incidencia],"SI",Tabla7[Categoría],$B53)/COUNTIFS(Tabla7[Año],$C$34,Tabla7[Mes],N$36,Tabla7[Entrega conforme? Sin ninguna incidencia],"*",Tabla7[Categoría],$B53)),"")</f>
        <v/>
      </c>
      <c r="O53" s="40" t="str">
        <f>IFERROR((COUNTIFS(Tabla7[Año],$C$34,Tabla7[Mes],O$36,Tabla7[Se cumplió Plazo de entrega?],"SI",Tabla7[Categoría],$B53)/COUNTIFS(Tabla7[Año],$C$34,Tabla7[Mes],O$36,Tabla7[Se cumplió Plazo de entrega?],"*",Tabla7[Categoría],$B53))*(COUNTIFS(Tabla7[Año],$C$34,Tabla7[Mes],O$36,Tabla7[Entrega completa?],"SI",Tabla7[Categoría],$B53)/COUNTIFS(Tabla7[Año],$C$34,Tabla7[Mes],O$36,Tabla7[Entrega completa?],"*",Tabla7[Categoría],$B53))*(COUNTIFS(Tabla7[Año],$C$34,Tabla7[Mes],O$36,Tabla7[Entrega conforme? Sin ninguna incidencia],"SI",Tabla7[Categoría],$B53)/COUNTIFS(Tabla7[Año],$C$34,Tabla7[Mes],O$36,Tabla7[Entrega conforme? Sin ninguna incidencia],"*",Tabla7[Categoría],$B53)),"")</f>
        <v/>
      </c>
      <c r="P53" s="43" t="str">
        <f t="shared" si="2"/>
        <v/>
      </c>
    </row>
    <row r="54" spans="1:16" x14ac:dyDescent="0.25">
      <c r="A54" s="39">
        <v>18</v>
      </c>
      <c r="B54" s="47" t="str">
        <f>IF(Tablas!$J21="","",Tablas!$J21)</f>
        <v/>
      </c>
      <c r="C54" s="47"/>
      <c r="D54" s="40" t="str">
        <f>IFERROR((COUNTIFS(Tabla7[Año],$C$34,Tabla7[Mes],D$36,Tabla7[Se cumplió Plazo de entrega?],"SI",Tabla7[Categoría],$B54)/COUNTIFS(Tabla7[Año],$C$34,Tabla7[Mes],D$36,Tabla7[Se cumplió Plazo de entrega?],"*",Tabla7[Categoría],$B54))*(COUNTIFS(Tabla7[Año],$C$34,Tabla7[Mes],D$36,Tabla7[Entrega completa?],"SI",Tabla7[Categoría],$B54)/COUNTIFS(Tabla7[Año],$C$34,Tabla7[Mes],D$36,Tabla7[Entrega completa?],"*",Tabla7[Categoría],$B54))*(COUNTIFS(Tabla7[Año],$C$34,Tabla7[Mes],D$36,Tabla7[Entrega conforme? Sin ninguna incidencia],"SI",Tabla7[Categoría],$B54)/COUNTIFS(Tabla7[Año],$C$34,Tabla7[Mes],D$36,Tabla7[Entrega conforme? Sin ninguna incidencia],"*",Tabla7[Categoría],$B54)),"")</f>
        <v/>
      </c>
      <c r="E54" s="40" t="str">
        <f>IFERROR((COUNTIFS(Tabla7[Año],$C$34,Tabla7[Mes],E$36,Tabla7[Se cumplió Plazo de entrega?],"SI",Tabla7[Categoría],$B54)/COUNTIFS(Tabla7[Año],$C$34,Tabla7[Mes],E$36,Tabla7[Se cumplió Plazo de entrega?],"*",Tabla7[Categoría],$B54))*(COUNTIFS(Tabla7[Año],$C$34,Tabla7[Mes],E$36,Tabla7[Entrega completa?],"SI",Tabla7[Categoría],$B54)/COUNTIFS(Tabla7[Año],$C$34,Tabla7[Mes],E$36,Tabla7[Entrega completa?],"*",Tabla7[Categoría],$B54))*(COUNTIFS(Tabla7[Año],$C$34,Tabla7[Mes],E$36,Tabla7[Entrega conforme? Sin ninguna incidencia],"SI",Tabla7[Categoría],$B54)/COUNTIFS(Tabla7[Año],$C$34,Tabla7[Mes],E$36,Tabla7[Entrega conforme? Sin ninguna incidencia],"*",Tabla7[Categoría],$B54)),"")</f>
        <v/>
      </c>
      <c r="F54" s="40" t="str">
        <f>IFERROR((COUNTIFS(Tabla7[Año],$C$34,Tabla7[Mes],F$36,Tabla7[Se cumplió Plazo de entrega?],"SI",Tabla7[Categoría],$B54)/COUNTIFS(Tabla7[Año],$C$34,Tabla7[Mes],F$36,Tabla7[Se cumplió Plazo de entrega?],"*",Tabla7[Categoría],$B54))*(COUNTIFS(Tabla7[Año],$C$34,Tabla7[Mes],F$36,Tabla7[Entrega completa?],"SI",Tabla7[Categoría],$B54)/COUNTIFS(Tabla7[Año],$C$34,Tabla7[Mes],F$36,Tabla7[Entrega completa?],"*",Tabla7[Categoría],$B54))*(COUNTIFS(Tabla7[Año],$C$34,Tabla7[Mes],F$36,Tabla7[Entrega conforme? Sin ninguna incidencia],"SI",Tabla7[Categoría],$B54)/COUNTIFS(Tabla7[Año],$C$34,Tabla7[Mes],F$36,Tabla7[Entrega conforme? Sin ninguna incidencia],"*",Tabla7[Categoría],$B54)),"")</f>
        <v/>
      </c>
      <c r="G54" s="40" t="str">
        <f>IFERROR((COUNTIFS(Tabla7[Año],$C$34,Tabla7[Mes],G$36,Tabla7[Se cumplió Plazo de entrega?],"SI",Tabla7[Categoría],$B54)/COUNTIFS(Tabla7[Año],$C$34,Tabla7[Mes],G$36,Tabla7[Se cumplió Plazo de entrega?],"*",Tabla7[Categoría],$B54))*(COUNTIFS(Tabla7[Año],$C$34,Tabla7[Mes],G$36,Tabla7[Entrega completa?],"SI",Tabla7[Categoría],$B54)/COUNTIFS(Tabla7[Año],$C$34,Tabla7[Mes],G$36,Tabla7[Entrega completa?],"*",Tabla7[Categoría],$B54))*(COUNTIFS(Tabla7[Año],$C$34,Tabla7[Mes],G$36,Tabla7[Entrega conforme? Sin ninguna incidencia],"SI",Tabla7[Categoría],$B54)/COUNTIFS(Tabla7[Año],$C$34,Tabla7[Mes],G$36,Tabla7[Entrega conforme? Sin ninguna incidencia],"*",Tabla7[Categoría],$B54)),"")</f>
        <v/>
      </c>
      <c r="H54" s="40" t="str">
        <f>IFERROR((COUNTIFS(Tabla7[Año],$C$34,Tabla7[Mes],H$36,Tabla7[Se cumplió Plazo de entrega?],"SI",Tabla7[Categoría],$B54)/COUNTIFS(Tabla7[Año],$C$34,Tabla7[Mes],H$36,Tabla7[Se cumplió Plazo de entrega?],"*",Tabla7[Categoría],$B54))*(COUNTIFS(Tabla7[Año],$C$34,Tabla7[Mes],H$36,Tabla7[Entrega completa?],"SI",Tabla7[Categoría],$B54)/COUNTIFS(Tabla7[Año],$C$34,Tabla7[Mes],H$36,Tabla7[Entrega completa?],"*",Tabla7[Categoría],$B54))*(COUNTIFS(Tabla7[Año],$C$34,Tabla7[Mes],H$36,Tabla7[Entrega conforme? Sin ninguna incidencia],"SI",Tabla7[Categoría],$B54)/COUNTIFS(Tabla7[Año],$C$34,Tabla7[Mes],H$36,Tabla7[Entrega conforme? Sin ninguna incidencia],"*",Tabla7[Categoría],$B54)),"")</f>
        <v/>
      </c>
      <c r="I54" s="40" t="str">
        <f>IFERROR((COUNTIFS(Tabla7[Año],$C$34,Tabla7[Mes],I$36,Tabla7[Se cumplió Plazo de entrega?],"SI",Tabla7[Categoría],$B54)/COUNTIFS(Tabla7[Año],$C$34,Tabla7[Mes],I$36,Tabla7[Se cumplió Plazo de entrega?],"*",Tabla7[Categoría],$B54))*(COUNTIFS(Tabla7[Año],$C$34,Tabla7[Mes],I$36,Tabla7[Entrega completa?],"SI",Tabla7[Categoría],$B54)/COUNTIFS(Tabla7[Año],$C$34,Tabla7[Mes],I$36,Tabla7[Entrega completa?],"*",Tabla7[Categoría],$B54))*(COUNTIFS(Tabla7[Año],$C$34,Tabla7[Mes],I$36,Tabla7[Entrega conforme? Sin ninguna incidencia],"SI",Tabla7[Categoría],$B54)/COUNTIFS(Tabla7[Año],$C$34,Tabla7[Mes],I$36,Tabla7[Entrega conforme? Sin ninguna incidencia],"*",Tabla7[Categoría],$B54)),"")</f>
        <v/>
      </c>
      <c r="J54" s="40" t="str">
        <f>IFERROR((COUNTIFS(Tabla7[Año],$C$34,Tabla7[Mes],J$36,Tabla7[Se cumplió Plazo de entrega?],"SI",Tabla7[Categoría],$B54)/COUNTIFS(Tabla7[Año],$C$34,Tabla7[Mes],J$36,Tabla7[Se cumplió Plazo de entrega?],"*",Tabla7[Categoría],$B54))*(COUNTIFS(Tabla7[Año],$C$34,Tabla7[Mes],J$36,Tabla7[Entrega completa?],"SI",Tabla7[Categoría],$B54)/COUNTIFS(Tabla7[Año],$C$34,Tabla7[Mes],J$36,Tabla7[Entrega completa?],"*",Tabla7[Categoría],$B54))*(COUNTIFS(Tabla7[Año],$C$34,Tabla7[Mes],J$36,Tabla7[Entrega conforme? Sin ninguna incidencia],"SI",Tabla7[Categoría],$B54)/COUNTIFS(Tabla7[Año],$C$34,Tabla7[Mes],J$36,Tabla7[Entrega conforme? Sin ninguna incidencia],"*",Tabla7[Categoría],$B54)),"")</f>
        <v/>
      </c>
      <c r="K54" s="40" t="str">
        <f>IFERROR((COUNTIFS(Tabla7[Año],$C$34,Tabla7[Mes],K$36,Tabla7[Se cumplió Plazo de entrega?],"SI",Tabla7[Categoría],$B54)/COUNTIFS(Tabla7[Año],$C$34,Tabla7[Mes],K$36,Tabla7[Se cumplió Plazo de entrega?],"*",Tabla7[Categoría],$B54))*(COUNTIFS(Tabla7[Año],$C$34,Tabla7[Mes],K$36,Tabla7[Entrega completa?],"SI",Tabla7[Categoría],$B54)/COUNTIFS(Tabla7[Año],$C$34,Tabla7[Mes],K$36,Tabla7[Entrega completa?],"*",Tabla7[Categoría],$B54))*(COUNTIFS(Tabla7[Año],$C$34,Tabla7[Mes],K$36,Tabla7[Entrega conforme? Sin ninguna incidencia],"SI",Tabla7[Categoría],$B54)/COUNTIFS(Tabla7[Año],$C$34,Tabla7[Mes],K$36,Tabla7[Entrega conforme? Sin ninguna incidencia],"*",Tabla7[Categoría],$B54)),"")</f>
        <v/>
      </c>
      <c r="L54" s="40" t="str">
        <f>IFERROR((COUNTIFS(Tabla7[Año],$C$34,Tabla7[Mes],L$36,Tabla7[Se cumplió Plazo de entrega?],"SI",Tabla7[Categoría],$B54)/COUNTIFS(Tabla7[Año],$C$34,Tabla7[Mes],L$36,Tabla7[Se cumplió Plazo de entrega?],"*",Tabla7[Categoría],$B54))*(COUNTIFS(Tabla7[Año],$C$34,Tabla7[Mes],L$36,Tabla7[Entrega completa?],"SI",Tabla7[Categoría],$B54)/COUNTIFS(Tabla7[Año],$C$34,Tabla7[Mes],L$36,Tabla7[Entrega completa?],"*",Tabla7[Categoría],$B54))*(COUNTIFS(Tabla7[Año],$C$34,Tabla7[Mes],L$36,Tabla7[Entrega conforme? Sin ninguna incidencia],"SI",Tabla7[Categoría],$B54)/COUNTIFS(Tabla7[Año],$C$34,Tabla7[Mes],L$36,Tabla7[Entrega conforme? Sin ninguna incidencia],"*",Tabla7[Categoría],$B54)),"")</f>
        <v/>
      </c>
      <c r="M54" s="40" t="str">
        <f>IFERROR((COUNTIFS(Tabla7[Año],$C$34,Tabla7[Mes],M$36,Tabla7[Se cumplió Plazo de entrega?],"SI",Tabla7[Categoría],$B54)/COUNTIFS(Tabla7[Año],$C$34,Tabla7[Mes],M$36,Tabla7[Se cumplió Plazo de entrega?],"*",Tabla7[Categoría],$B54))*(COUNTIFS(Tabla7[Año],$C$34,Tabla7[Mes],M$36,Tabla7[Entrega completa?],"SI",Tabla7[Categoría],$B54)/COUNTIFS(Tabla7[Año],$C$34,Tabla7[Mes],M$36,Tabla7[Entrega completa?],"*",Tabla7[Categoría],$B54))*(COUNTIFS(Tabla7[Año],$C$34,Tabla7[Mes],M$36,Tabla7[Entrega conforme? Sin ninguna incidencia],"SI",Tabla7[Categoría],$B54)/COUNTIFS(Tabla7[Año],$C$34,Tabla7[Mes],M$36,Tabla7[Entrega conforme? Sin ninguna incidencia],"*",Tabla7[Categoría],$B54)),"")</f>
        <v/>
      </c>
      <c r="N54" s="40" t="str">
        <f>IFERROR((COUNTIFS(Tabla7[Año],$C$34,Tabla7[Mes],N$36,Tabla7[Se cumplió Plazo de entrega?],"SI",Tabla7[Categoría],$B54)/COUNTIFS(Tabla7[Año],$C$34,Tabla7[Mes],N$36,Tabla7[Se cumplió Plazo de entrega?],"*",Tabla7[Categoría],$B54))*(COUNTIFS(Tabla7[Año],$C$34,Tabla7[Mes],N$36,Tabla7[Entrega completa?],"SI",Tabla7[Categoría],$B54)/COUNTIFS(Tabla7[Año],$C$34,Tabla7[Mes],N$36,Tabla7[Entrega completa?],"*",Tabla7[Categoría],$B54))*(COUNTIFS(Tabla7[Año],$C$34,Tabla7[Mes],N$36,Tabla7[Entrega conforme? Sin ninguna incidencia],"SI",Tabla7[Categoría],$B54)/COUNTIFS(Tabla7[Año],$C$34,Tabla7[Mes],N$36,Tabla7[Entrega conforme? Sin ninguna incidencia],"*",Tabla7[Categoría],$B54)),"")</f>
        <v/>
      </c>
      <c r="O54" s="40" t="str">
        <f>IFERROR((COUNTIFS(Tabla7[Año],$C$34,Tabla7[Mes],O$36,Tabla7[Se cumplió Plazo de entrega?],"SI",Tabla7[Categoría],$B54)/COUNTIFS(Tabla7[Año],$C$34,Tabla7[Mes],O$36,Tabla7[Se cumplió Plazo de entrega?],"*",Tabla7[Categoría],$B54))*(COUNTIFS(Tabla7[Año],$C$34,Tabla7[Mes],O$36,Tabla7[Entrega completa?],"SI",Tabla7[Categoría],$B54)/COUNTIFS(Tabla7[Año],$C$34,Tabla7[Mes],O$36,Tabla7[Entrega completa?],"*",Tabla7[Categoría],$B54))*(COUNTIFS(Tabla7[Año],$C$34,Tabla7[Mes],O$36,Tabla7[Entrega conforme? Sin ninguna incidencia],"SI",Tabla7[Categoría],$B54)/COUNTIFS(Tabla7[Año],$C$34,Tabla7[Mes],O$36,Tabla7[Entrega conforme? Sin ninguna incidencia],"*",Tabla7[Categoría],$B54)),"")</f>
        <v/>
      </c>
      <c r="P54" s="43" t="str">
        <f t="shared" si="2"/>
        <v/>
      </c>
    </row>
    <row r="55" spans="1:16" x14ac:dyDescent="0.25">
      <c r="A55" s="39">
        <v>19</v>
      </c>
      <c r="B55" s="47" t="str">
        <f>IF(Tablas!$J22="","",Tablas!$J22)</f>
        <v/>
      </c>
      <c r="C55" s="47"/>
      <c r="D55" s="40" t="str">
        <f>IFERROR((COUNTIFS(Tabla7[Año],$C$34,Tabla7[Mes],D$36,Tabla7[Se cumplió Plazo de entrega?],"SI",Tabla7[Categoría],$B55)/COUNTIFS(Tabla7[Año],$C$34,Tabla7[Mes],D$36,Tabla7[Se cumplió Plazo de entrega?],"*",Tabla7[Categoría],$B55))*(COUNTIFS(Tabla7[Año],$C$34,Tabla7[Mes],D$36,Tabla7[Entrega completa?],"SI",Tabla7[Categoría],$B55)/COUNTIFS(Tabla7[Año],$C$34,Tabla7[Mes],D$36,Tabla7[Entrega completa?],"*",Tabla7[Categoría],$B55))*(COUNTIFS(Tabla7[Año],$C$34,Tabla7[Mes],D$36,Tabla7[Entrega conforme? Sin ninguna incidencia],"SI",Tabla7[Categoría],$B55)/COUNTIFS(Tabla7[Año],$C$34,Tabla7[Mes],D$36,Tabla7[Entrega conforme? Sin ninguna incidencia],"*",Tabla7[Categoría],$B55)),"")</f>
        <v/>
      </c>
      <c r="E55" s="40" t="str">
        <f>IFERROR((COUNTIFS(Tabla7[Año],$C$34,Tabla7[Mes],E$36,Tabla7[Se cumplió Plazo de entrega?],"SI",Tabla7[Categoría],$B55)/COUNTIFS(Tabla7[Año],$C$34,Tabla7[Mes],E$36,Tabla7[Se cumplió Plazo de entrega?],"*",Tabla7[Categoría],$B55))*(COUNTIFS(Tabla7[Año],$C$34,Tabla7[Mes],E$36,Tabla7[Entrega completa?],"SI",Tabla7[Categoría],$B55)/COUNTIFS(Tabla7[Año],$C$34,Tabla7[Mes],E$36,Tabla7[Entrega completa?],"*",Tabla7[Categoría],$B55))*(COUNTIFS(Tabla7[Año],$C$34,Tabla7[Mes],E$36,Tabla7[Entrega conforme? Sin ninguna incidencia],"SI",Tabla7[Categoría],$B55)/COUNTIFS(Tabla7[Año],$C$34,Tabla7[Mes],E$36,Tabla7[Entrega conforme? Sin ninguna incidencia],"*",Tabla7[Categoría],$B55)),"")</f>
        <v/>
      </c>
      <c r="F55" s="40" t="str">
        <f>IFERROR((COUNTIFS(Tabla7[Año],$C$34,Tabla7[Mes],F$36,Tabla7[Se cumplió Plazo de entrega?],"SI",Tabla7[Categoría],$B55)/COUNTIFS(Tabla7[Año],$C$34,Tabla7[Mes],F$36,Tabla7[Se cumplió Plazo de entrega?],"*",Tabla7[Categoría],$B55))*(COUNTIFS(Tabla7[Año],$C$34,Tabla7[Mes],F$36,Tabla7[Entrega completa?],"SI",Tabla7[Categoría],$B55)/COUNTIFS(Tabla7[Año],$C$34,Tabla7[Mes],F$36,Tabla7[Entrega completa?],"*",Tabla7[Categoría],$B55))*(COUNTIFS(Tabla7[Año],$C$34,Tabla7[Mes],F$36,Tabla7[Entrega conforme? Sin ninguna incidencia],"SI",Tabla7[Categoría],$B55)/COUNTIFS(Tabla7[Año],$C$34,Tabla7[Mes],F$36,Tabla7[Entrega conforme? Sin ninguna incidencia],"*",Tabla7[Categoría],$B55)),"")</f>
        <v/>
      </c>
      <c r="G55" s="40" t="str">
        <f>IFERROR((COUNTIFS(Tabla7[Año],$C$34,Tabla7[Mes],G$36,Tabla7[Se cumplió Plazo de entrega?],"SI",Tabla7[Categoría],$B55)/COUNTIFS(Tabla7[Año],$C$34,Tabla7[Mes],G$36,Tabla7[Se cumplió Plazo de entrega?],"*",Tabla7[Categoría],$B55))*(COUNTIFS(Tabla7[Año],$C$34,Tabla7[Mes],G$36,Tabla7[Entrega completa?],"SI",Tabla7[Categoría],$B55)/COUNTIFS(Tabla7[Año],$C$34,Tabla7[Mes],G$36,Tabla7[Entrega completa?],"*",Tabla7[Categoría],$B55))*(COUNTIFS(Tabla7[Año],$C$34,Tabla7[Mes],G$36,Tabla7[Entrega conforme? Sin ninguna incidencia],"SI",Tabla7[Categoría],$B55)/COUNTIFS(Tabla7[Año],$C$34,Tabla7[Mes],G$36,Tabla7[Entrega conforme? Sin ninguna incidencia],"*",Tabla7[Categoría],$B55)),"")</f>
        <v/>
      </c>
      <c r="H55" s="40" t="str">
        <f>IFERROR((COUNTIFS(Tabla7[Año],$C$34,Tabla7[Mes],H$36,Tabla7[Se cumplió Plazo de entrega?],"SI",Tabla7[Categoría],$B55)/COUNTIFS(Tabla7[Año],$C$34,Tabla7[Mes],H$36,Tabla7[Se cumplió Plazo de entrega?],"*",Tabla7[Categoría],$B55))*(COUNTIFS(Tabla7[Año],$C$34,Tabla7[Mes],H$36,Tabla7[Entrega completa?],"SI",Tabla7[Categoría],$B55)/COUNTIFS(Tabla7[Año],$C$34,Tabla7[Mes],H$36,Tabla7[Entrega completa?],"*",Tabla7[Categoría],$B55))*(COUNTIFS(Tabla7[Año],$C$34,Tabla7[Mes],H$36,Tabla7[Entrega conforme? Sin ninguna incidencia],"SI",Tabla7[Categoría],$B55)/COUNTIFS(Tabla7[Año],$C$34,Tabla7[Mes],H$36,Tabla7[Entrega conforme? Sin ninguna incidencia],"*",Tabla7[Categoría],$B55)),"")</f>
        <v/>
      </c>
      <c r="I55" s="40" t="str">
        <f>IFERROR((COUNTIFS(Tabla7[Año],$C$34,Tabla7[Mes],I$36,Tabla7[Se cumplió Plazo de entrega?],"SI",Tabla7[Categoría],$B55)/COUNTIFS(Tabla7[Año],$C$34,Tabla7[Mes],I$36,Tabla7[Se cumplió Plazo de entrega?],"*",Tabla7[Categoría],$B55))*(COUNTIFS(Tabla7[Año],$C$34,Tabla7[Mes],I$36,Tabla7[Entrega completa?],"SI",Tabla7[Categoría],$B55)/COUNTIFS(Tabla7[Año],$C$34,Tabla7[Mes],I$36,Tabla7[Entrega completa?],"*",Tabla7[Categoría],$B55))*(COUNTIFS(Tabla7[Año],$C$34,Tabla7[Mes],I$36,Tabla7[Entrega conforme? Sin ninguna incidencia],"SI",Tabla7[Categoría],$B55)/COUNTIFS(Tabla7[Año],$C$34,Tabla7[Mes],I$36,Tabla7[Entrega conforme? Sin ninguna incidencia],"*",Tabla7[Categoría],$B55)),"")</f>
        <v/>
      </c>
      <c r="J55" s="40" t="str">
        <f>IFERROR((COUNTIFS(Tabla7[Año],$C$34,Tabla7[Mes],J$36,Tabla7[Se cumplió Plazo de entrega?],"SI",Tabla7[Categoría],$B55)/COUNTIFS(Tabla7[Año],$C$34,Tabla7[Mes],J$36,Tabla7[Se cumplió Plazo de entrega?],"*",Tabla7[Categoría],$B55))*(COUNTIFS(Tabla7[Año],$C$34,Tabla7[Mes],J$36,Tabla7[Entrega completa?],"SI",Tabla7[Categoría],$B55)/COUNTIFS(Tabla7[Año],$C$34,Tabla7[Mes],J$36,Tabla7[Entrega completa?],"*",Tabla7[Categoría],$B55))*(COUNTIFS(Tabla7[Año],$C$34,Tabla7[Mes],J$36,Tabla7[Entrega conforme? Sin ninguna incidencia],"SI",Tabla7[Categoría],$B55)/COUNTIFS(Tabla7[Año],$C$34,Tabla7[Mes],J$36,Tabla7[Entrega conforme? Sin ninguna incidencia],"*",Tabla7[Categoría],$B55)),"")</f>
        <v/>
      </c>
      <c r="K55" s="40" t="str">
        <f>IFERROR((COUNTIFS(Tabla7[Año],$C$34,Tabla7[Mes],K$36,Tabla7[Se cumplió Plazo de entrega?],"SI",Tabla7[Categoría],$B55)/COUNTIFS(Tabla7[Año],$C$34,Tabla7[Mes],K$36,Tabla7[Se cumplió Plazo de entrega?],"*",Tabla7[Categoría],$B55))*(COUNTIFS(Tabla7[Año],$C$34,Tabla7[Mes],K$36,Tabla7[Entrega completa?],"SI",Tabla7[Categoría],$B55)/COUNTIFS(Tabla7[Año],$C$34,Tabla7[Mes],K$36,Tabla7[Entrega completa?],"*",Tabla7[Categoría],$B55))*(COUNTIFS(Tabla7[Año],$C$34,Tabla7[Mes],K$36,Tabla7[Entrega conforme? Sin ninguna incidencia],"SI",Tabla7[Categoría],$B55)/COUNTIFS(Tabla7[Año],$C$34,Tabla7[Mes],K$36,Tabla7[Entrega conforme? Sin ninguna incidencia],"*",Tabla7[Categoría],$B55)),"")</f>
        <v/>
      </c>
      <c r="L55" s="40" t="str">
        <f>IFERROR((COUNTIFS(Tabla7[Año],$C$34,Tabla7[Mes],L$36,Tabla7[Se cumplió Plazo de entrega?],"SI",Tabla7[Categoría],$B55)/COUNTIFS(Tabla7[Año],$C$34,Tabla7[Mes],L$36,Tabla7[Se cumplió Plazo de entrega?],"*",Tabla7[Categoría],$B55))*(COUNTIFS(Tabla7[Año],$C$34,Tabla7[Mes],L$36,Tabla7[Entrega completa?],"SI",Tabla7[Categoría],$B55)/COUNTIFS(Tabla7[Año],$C$34,Tabla7[Mes],L$36,Tabla7[Entrega completa?],"*",Tabla7[Categoría],$B55))*(COUNTIFS(Tabla7[Año],$C$34,Tabla7[Mes],L$36,Tabla7[Entrega conforme? Sin ninguna incidencia],"SI",Tabla7[Categoría],$B55)/COUNTIFS(Tabla7[Año],$C$34,Tabla7[Mes],L$36,Tabla7[Entrega conforme? Sin ninguna incidencia],"*",Tabla7[Categoría],$B55)),"")</f>
        <v/>
      </c>
      <c r="M55" s="40" t="str">
        <f>IFERROR((COUNTIFS(Tabla7[Año],$C$34,Tabla7[Mes],M$36,Tabla7[Se cumplió Plazo de entrega?],"SI",Tabla7[Categoría],$B55)/COUNTIFS(Tabla7[Año],$C$34,Tabla7[Mes],M$36,Tabla7[Se cumplió Plazo de entrega?],"*",Tabla7[Categoría],$B55))*(COUNTIFS(Tabla7[Año],$C$34,Tabla7[Mes],M$36,Tabla7[Entrega completa?],"SI",Tabla7[Categoría],$B55)/COUNTIFS(Tabla7[Año],$C$34,Tabla7[Mes],M$36,Tabla7[Entrega completa?],"*",Tabla7[Categoría],$B55))*(COUNTIFS(Tabla7[Año],$C$34,Tabla7[Mes],M$36,Tabla7[Entrega conforme? Sin ninguna incidencia],"SI",Tabla7[Categoría],$B55)/COUNTIFS(Tabla7[Año],$C$34,Tabla7[Mes],M$36,Tabla7[Entrega conforme? Sin ninguna incidencia],"*",Tabla7[Categoría],$B55)),"")</f>
        <v/>
      </c>
      <c r="N55" s="40" t="str">
        <f>IFERROR((COUNTIFS(Tabla7[Año],$C$34,Tabla7[Mes],N$36,Tabla7[Se cumplió Plazo de entrega?],"SI",Tabla7[Categoría],$B55)/COUNTIFS(Tabla7[Año],$C$34,Tabla7[Mes],N$36,Tabla7[Se cumplió Plazo de entrega?],"*",Tabla7[Categoría],$B55))*(COUNTIFS(Tabla7[Año],$C$34,Tabla7[Mes],N$36,Tabla7[Entrega completa?],"SI",Tabla7[Categoría],$B55)/COUNTIFS(Tabla7[Año],$C$34,Tabla7[Mes],N$36,Tabla7[Entrega completa?],"*",Tabla7[Categoría],$B55))*(COUNTIFS(Tabla7[Año],$C$34,Tabla7[Mes],N$36,Tabla7[Entrega conforme? Sin ninguna incidencia],"SI",Tabla7[Categoría],$B55)/COUNTIFS(Tabla7[Año],$C$34,Tabla7[Mes],N$36,Tabla7[Entrega conforme? Sin ninguna incidencia],"*",Tabla7[Categoría],$B55)),"")</f>
        <v/>
      </c>
      <c r="O55" s="40" t="str">
        <f>IFERROR((COUNTIFS(Tabla7[Año],$C$34,Tabla7[Mes],O$36,Tabla7[Se cumplió Plazo de entrega?],"SI",Tabla7[Categoría],$B55)/COUNTIFS(Tabla7[Año],$C$34,Tabla7[Mes],O$36,Tabla7[Se cumplió Plazo de entrega?],"*",Tabla7[Categoría],$B55))*(COUNTIFS(Tabla7[Año],$C$34,Tabla7[Mes],O$36,Tabla7[Entrega completa?],"SI",Tabla7[Categoría],$B55)/COUNTIFS(Tabla7[Año],$C$34,Tabla7[Mes],O$36,Tabla7[Entrega completa?],"*",Tabla7[Categoría],$B55))*(COUNTIFS(Tabla7[Año],$C$34,Tabla7[Mes],O$36,Tabla7[Entrega conforme? Sin ninguna incidencia],"SI",Tabla7[Categoría],$B55)/COUNTIFS(Tabla7[Año],$C$34,Tabla7[Mes],O$36,Tabla7[Entrega conforme? Sin ninguna incidencia],"*",Tabla7[Categoría],$B55)),"")</f>
        <v/>
      </c>
      <c r="P55" s="43" t="str">
        <f t="shared" si="2"/>
        <v/>
      </c>
    </row>
    <row r="56" spans="1:16" x14ac:dyDescent="0.25">
      <c r="A56" s="39">
        <v>20</v>
      </c>
      <c r="B56" s="47" t="str">
        <f>IF(Tablas!$J23="","",Tablas!$J23)</f>
        <v/>
      </c>
      <c r="C56" s="47"/>
      <c r="D56" s="40" t="str">
        <f>IFERROR((COUNTIFS(Tabla7[Año],$C$34,Tabla7[Mes],D$36,Tabla7[Se cumplió Plazo de entrega?],"SI",Tabla7[Categoría],$B56)/COUNTIFS(Tabla7[Año],$C$34,Tabla7[Mes],D$36,Tabla7[Se cumplió Plazo de entrega?],"*",Tabla7[Categoría],$B56))*(COUNTIFS(Tabla7[Año],$C$34,Tabla7[Mes],D$36,Tabla7[Entrega completa?],"SI",Tabla7[Categoría],$B56)/COUNTIFS(Tabla7[Año],$C$34,Tabla7[Mes],D$36,Tabla7[Entrega completa?],"*",Tabla7[Categoría],$B56))*(COUNTIFS(Tabla7[Año],$C$34,Tabla7[Mes],D$36,Tabla7[Entrega conforme? Sin ninguna incidencia],"SI",Tabla7[Categoría],$B56)/COUNTIFS(Tabla7[Año],$C$34,Tabla7[Mes],D$36,Tabla7[Entrega conforme? Sin ninguna incidencia],"*",Tabla7[Categoría],$B56)),"")</f>
        <v/>
      </c>
      <c r="E56" s="40" t="str">
        <f>IFERROR((COUNTIFS(Tabla7[Año],$C$34,Tabla7[Mes],E$36,Tabla7[Se cumplió Plazo de entrega?],"SI",Tabla7[Categoría],$B56)/COUNTIFS(Tabla7[Año],$C$34,Tabla7[Mes],E$36,Tabla7[Se cumplió Plazo de entrega?],"*",Tabla7[Categoría],$B56))*(COUNTIFS(Tabla7[Año],$C$34,Tabla7[Mes],E$36,Tabla7[Entrega completa?],"SI",Tabla7[Categoría],$B56)/COUNTIFS(Tabla7[Año],$C$34,Tabla7[Mes],E$36,Tabla7[Entrega completa?],"*",Tabla7[Categoría],$B56))*(COUNTIFS(Tabla7[Año],$C$34,Tabla7[Mes],E$36,Tabla7[Entrega conforme? Sin ninguna incidencia],"SI",Tabla7[Categoría],$B56)/COUNTIFS(Tabla7[Año],$C$34,Tabla7[Mes],E$36,Tabla7[Entrega conforme? Sin ninguna incidencia],"*",Tabla7[Categoría],$B56)),"")</f>
        <v/>
      </c>
      <c r="F56" s="40" t="str">
        <f>IFERROR((COUNTIFS(Tabla7[Año],$C$34,Tabla7[Mes],F$36,Tabla7[Se cumplió Plazo de entrega?],"SI",Tabla7[Categoría],$B56)/COUNTIFS(Tabla7[Año],$C$34,Tabla7[Mes],F$36,Tabla7[Se cumplió Plazo de entrega?],"*",Tabla7[Categoría],$B56))*(COUNTIFS(Tabla7[Año],$C$34,Tabla7[Mes],F$36,Tabla7[Entrega completa?],"SI",Tabla7[Categoría],$B56)/COUNTIFS(Tabla7[Año],$C$34,Tabla7[Mes],F$36,Tabla7[Entrega completa?],"*",Tabla7[Categoría],$B56))*(COUNTIFS(Tabla7[Año],$C$34,Tabla7[Mes],F$36,Tabla7[Entrega conforme? Sin ninguna incidencia],"SI",Tabla7[Categoría],$B56)/COUNTIFS(Tabla7[Año],$C$34,Tabla7[Mes],F$36,Tabla7[Entrega conforme? Sin ninguna incidencia],"*",Tabla7[Categoría],$B56)),"")</f>
        <v/>
      </c>
      <c r="G56" s="40" t="str">
        <f>IFERROR((COUNTIFS(Tabla7[Año],$C$34,Tabla7[Mes],G$36,Tabla7[Se cumplió Plazo de entrega?],"SI",Tabla7[Categoría],$B56)/COUNTIFS(Tabla7[Año],$C$34,Tabla7[Mes],G$36,Tabla7[Se cumplió Plazo de entrega?],"*",Tabla7[Categoría],$B56))*(COUNTIFS(Tabla7[Año],$C$34,Tabla7[Mes],G$36,Tabla7[Entrega completa?],"SI",Tabla7[Categoría],$B56)/COUNTIFS(Tabla7[Año],$C$34,Tabla7[Mes],G$36,Tabla7[Entrega completa?],"*",Tabla7[Categoría],$B56))*(COUNTIFS(Tabla7[Año],$C$34,Tabla7[Mes],G$36,Tabla7[Entrega conforme? Sin ninguna incidencia],"SI",Tabla7[Categoría],$B56)/COUNTIFS(Tabla7[Año],$C$34,Tabla7[Mes],G$36,Tabla7[Entrega conforme? Sin ninguna incidencia],"*",Tabla7[Categoría],$B56)),"")</f>
        <v/>
      </c>
      <c r="H56" s="40" t="str">
        <f>IFERROR((COUNTIFS(Tabla7[Año],$C$34,Tabla7[Mes],H$36,Tabla7[Se cumplió Plazo de entrega?],"SI",Tabla7[Categoría],$B56)/COUNTIFS(Tabla7[Año],$C$34,Tabla7[Mes],H$36,Tabla7[Se cumplió Plazo de entrega?],"*",Tabla7[Categoría],$B56))*(COUNTIFS(Tabla7[Año],$C$34,Tabla7[Mes],H$36,Tabla7[Entrega completa?],"SI",Tabla7[Categoría],$B56)/COUNTIFS(Tabla7[Año],$C$34,Tabla7[Mes],H$36,Tabla7[Entrega completa?],"*",Tabla7[Categoría],$B56))*(COUNTIFS(Tabla7[Año],$C$34,Tabla7[Mes],H$36,Tabla7[Entrega conforme? Sin ninguna incidencia],"SI",Tabla7[Categoría],$B56)/COUNTIFS(Tabla7[Año],$C$34,Tabla7[Mes],H$36,Tabla7[Entrega conforme? Sin ninguna incidencia],"*",Tabla7[Categoría],$B56)),"")</f>
        <v/>
      </c>
      <c r="I56" s="40" t="str">
        <f>IFERROR((COUNTIFS(Tabla7[Año],$C$34,Tabla7[Mes],I$36,Tabla7[Se cumplió Plazo de entrega?],"SI",Tabla7[Categoría],$B56)/COUNTIFS(Tabla7[Año],$C$34,Tabla7[Mes],I$36,Tabla7[Se cumplió Plazo de entrega?],"*",Tabla7[Categoría],$B56))*(COUNTIFS(Tabla7[Año],$C$34,Tabla7[Mes],I$36,Tabla7[Entrega completa?],"SI",Tabla7[Categoría],$B56)/COUNTIFS(Tabla7[Año],$C$34,Tabla7[Mes],I$36,Tabla7[Entrega completa?],"*",Tabla7[Categoría],$B56))*(COUNTIFS(Tabla7[Año],$C$34,Tabla7[Mes],I$36,Tabla7[Entrega conforme? Sin ninguna incidencia],"SI",Tabla7[Categoría],$B56)/COUNTIFS(Tabla7[Año],$C$34,Tabla7[Mes],I$36,Tabla7[Entrega conforme? Sin ninguna incidencia],"*",Tabla7[Categoría],$B56)),"")</f>
        <v/>
      </c>
      <c r="J56" s="40" t="str">
        <f>IFERROR((COUNTIFS(Tabla7[Año],$C$34,Tabla7[Mes],J$36,Tabla7[Se cumplió Plazo de entrega?],"SI",Tabla7[Categoría],$B56)/COUNTIFS(Tabla7[Año],$C$34,Tabla7[Mes],J$36,Tabla7[Se cumplió Plazo de entrega?],"*",Tabla7[Categoría],$B56))*(COUNTIFS(Tabla7[Año],$C$34,Tabla7[Mes],J$36,Tabla7[Entrega completa?],"SI",Tabla7[Categoría],$B56)/COUNTIFS(Tabla7[Año],$C$34,Tabla7[Mes],J$36,Tabla7[Entrega completa?],"*",Tabla7[Categoría],$B56))*(COUNTIFS(Tabla7[Año],$C$34,Tabla7[Mes],J$36,Tabla7[Entrega conforme? Sin ninguna incidencia],"SI",Tabla7[Categoría],$B56)/COUNTIFS(Tabla7[Año],$C$34,Tabla7[Mes],J$36,Tabla7[Entrega conforme? Sin ninguna incidencia],"*",Tabla7[Categoría],$B56)),"")</f>
        <v/>
      </c>
      <c r="K56" s="40" t="str">
        <f>IFERROR((COUNTIFS(Tabla7[Año],$C$34,Tabla7[Mes],K$36,Tabla7[Se cumplió Plazo de entrega?],"SI",Tabla7[Categoría],$B56)/COUNTIFS(Tabla7[Año],$C$34,Tabla7[Mes],K$36,Tabla7[Se cumplió Plazo de entrega?],"*",Tabla7[Categoría],$B56))*(COUNTIFS(Tabla7[Año],$C$34,Tabla7[Mes],K$36,Tabla7[Entrega completa?],"SI",Tabla7[Categoría],$B56)/COUNTIFS(Tabla7[Año],$C$34,Tabla7[Mes],K$36,Tabla7[Entrega completa?],"*",Tabla7[Categoría],$B56))*(COUNTIFS(Tabla7[Año],$C$34,Tabla7[Mes],K$36,Tabla7[Entrega conforme? Sin ninguna incidencia],"SI",Tabla7[Categoría],$B56)/COUNTIFS(Tabla7[Año],$C$34,Tabla7[Mes],K$36,Tabla7[Entrega conforme? Sin ninguna incidencia],"*",Tabla7[Categoría],$B56)),"")</f>
        <v/>
      </c>
      <c r="L56" s="40" t="str">
        <f>IFERROR((COUNTIFS(Tabla7[Año],$C$34,Tabla7[Mes],L$36,Tabla7[Se cumplió Plazo de entrega?],"SI",Tabla7[Categoría],$B56)/COUNTIFS(Tabla7[Año],$C$34,Tabla7[Mes],L$36,Tabla7[Se cumplió Plazo de entrega?],"*",Tabla7[Categoría],$B56))*(COUNTIFS(Tabla7[Año],$C$34,Tabla7[Mes],L$36,Tabla7[Entrega completa?],"SI",Tabla7[Categoría],$B56)/COUNTIFS(Tabla7[Año],$C$34,Tabla7[Mes],L$36,Tabla7[Entrega completa?],"*",Tabla7[Categoría],$B56))*(COUNTIFS(Tabla7[Año],$C$34,Tabla7[Mes],L$36,Tabla7[Entrega conforme? Sin ninguna incidencia],"SI",Tabla7[Categoría],$B56)/COUNTIFS(Tabla7[Año],$C$34,Tabla7[Mes],L$36,Tabla7[Entrega conforme? Sin ninguna incidencia],"*",Tabla7[Categoría],$B56)),"")</f>
        <v/>
      </c>
      <c r="M56" s="40" t="str">
        <f>IFERROR((COUNTIFS(Tabla7[Año],$C$34,Tabla7[Mes],M$36,Tabla7[Se cumplió Plazo de entrega?],"SI",Tabla7[Categoría],$B56)/COUNTIFS(Tabla7[Año],$C$34,Tabla7[Mes],M$36,Tabla7[Se cumplió Plazo de entrega?],"*",Tabla7[Categoría],$B56))*(COUNTIFS(Tabla7[Año],$C$34,Tabla7[Mes],M$36,Tabla7[Entrega completa?],"SI",Tabla7[Categoría],$B56)/COUNTIFS(Tabla7[Año],$C$34,Tabla7[Mes],M$36,Tabla7[Entrega completa?],"*",Tabla7[Categoría],$B56))*(COUNTIFS(Tabla7[Año],$C$34,Tabla7[Mes],M$36,Tabla7[Entrega conforme? Sin ninguna incidencia],"SI",Tabla7[Categoría],$B56)/COUNTIFS(Tabla7[Año],$C$34,Tabla7[Mes],M$36,Tabla7[Entrega conforme? Sin ninguna incidencia],"*",Tabla7[Categoría],$B56)),"")</f>
        <v/>
      </c>
      <c r="N56" s="40" t="str">
        <f>IFERROR((COUNTIFS(Tabla7[Año],$C$34,Tabla7[Mes],N$36,Tabla7[Se cumplió Plazo de entrega?],"SI",Tabla7[Categoría],$B56)/COUNTIFS(Tabla7[Año],$C$34,Tabla7[Mes],N$36,Tabla7[Se cumplió Plazo de entrega?],"*",Tabla7[Categoría],$B56))*(COUNTIFS(Tabla7[Año],$C$34,Tabla7[Mes],N$36,Tabla7[Entrega completa?],"SI",Tabla7[Categoría],$B56)/COUNTIFS(Tabla7[Año],$C$34,Tabla7[Mes],N$36,Tabla7[Entrega completa?],"*",Tabla7[Categoría],$B56))*(COUNTIFS(Tabla7[Año],$C$34,Tabla7[Mes],N$36,Tabla7[Entrega conforme? Sin ninguna incidencia],"SI",Tabla7[Categoría],$B56)/COUNTIFS(Tabla7[Año],$C$34,Tabla7[Mes],N$36,Tabla7[Entrega conforme? Sin ninguna incidencia],"*",Tabla7[Categoría],$B56)),"")</f>
        <v/>
      </c>
      <c r="O56" s="40" t="str">
        <f>IFERROR((COUNTIFS(Tabla7[Año],$C$34,Tabla7[Mes],O$36,Tabla7[Se cumplió Plazo de entrega?],"SI",Tabla7[Categoría],$B56)/COUNTIFS(Tabla7[Año],$C$34,Tabla7[Mes],O$36,Tabla7[Se cumplió Plazo de entrega?],"*",Tabla7[Categoría],$B56))*(COUNTIFS(Tabla7[Año],$C$34,Tabla7[Mes],O$36,Tabla7[Entrega completa?],"SI",Tabla7[Categoría],$B56)/COUNTIFS(Tabla7[Año],$C$34,Tabla7[Mes],O$36,Tabla7[Entrega completa?],"*",Tabla7[Categoría],$B56))*(COUNTIFS(Tabla7[Año],$C$34,Tabla7[Mes],O$36,Tabla7[Entrega conforme? Sin ninguna incidencia],"SI",Tabla7[Categoría],$B56)/COUNTIFS(Tabla7[Año],$C$34,Tabla7[Mes],O$36,Tabla7[Entrega conforme? Sin ninguna incidencia],"*",Tabla7[Categoría],$B56)),"")</f>
        <v/>
      </c>
      <c r="P56" s="43" t="str">
        <f t="shared" si="2"/>
        <v/>
      </c>
    </row>
    <row r="57" spans="1:16" ht="15" x14ac:dyDescent="0.25">
      <c r="B57"/>
    </row>
    <row r="58" spans="1:16" x14ac:dyDescent="0.25">
      <c r="B58" s="28" t="s">
        <v>972</v>
      </c>
    </row>
    <row r="60" spans="1:16" ht="16.5" thickBot="1" x14ac:dyDescent="0.3">
      <c r="B60" s="28" t="s">
        <v>881</v>
      </c>
      <c r="C60" s="29">
        <v>2018</v>
      </c>
    </row>
    <row r="61" spans="1:16" ht="13.5" thickTop="1" x14ac:dyDescent="0.25"/>
    <row r="62" spans="1:16" x14ac:dyDescent="0.25">
      <c r="B62" s="48" t="s">
        <v>963</v>
      </c>
      <c r="C62" s="48"/>
      <c r="D62" s="32" t="s">
        <v>36</v>
      </c>
      <c r="E62" s="32" t="s">
        <v>35</v>
      </c>
      <c r="F62" s="32" t="s">
        <v>34</v>
      </c>
      <c r="G62" s="32" t="s">
        <v>867</v>
      </c>
      <c r="H62" s="32" t="s">
        <v>868</v>
      </c>
      <c r="I62" s="32" t="s">
        <v>869</v>
      </c>
      <c r="J62" s="32" t="s">
        <v>870</v>
      </c>
      <c r="K62" s="32" t="s">
        <v>871</v>
      </c>
      <c r="L62" s="32" t="s">
        <v>872</v>
      </c>
      <c r="M62" s="32" t="s">
        <v>873</v>
      </c>
      <c r="N62" s="32" t="s">
        <v>874</v>
      </c>
      <c r="O62" s="32" t="s">
        <v>875</v>
      </c>
      <c r="P62" s="41" t="s">
        <v>893</v>
      </c>
    </row>
    <row r="63" spans="1:16" x14ac:dyDescent="0.25">
      <c r="A63" s="39">
        <v>1</v>
      </c>
      <c r="B63" s="47" t="str">
        <f>IF(Tablas!$L4="","",Tablas!$L4)</f>
        <v>RETAIL</v>
      </c>
      <c r="C63" s="47"/>
      <c r="D63" s="40">
        <f>IFERROR((COUNTIFS(Tabla7[Año],$C$34,Tabla7[Mes],D$36,Tabla7[Se cumplió Plazo de entrega?],"SI",Tabla7[Tipo de cliente],$B63)/COUNTIFS(Tabla7[Año],$C$34,Tabla7[Mes],D$36,Tabla7[Se cumplió Plazo de entrega?],"*",Tabla7[Tipo de cliente],$B63))*(COUNTIFS(Tabla7[Año],$C$34,Tabla7[Mes],D$36,Tabla7[Entrega completa?],"SI",Tabla7[Tipo de cliente],$B63)/COUNTIFS(Tabla7[Año],$C$34,Tabla7[Mes],D$36,Tabla7[Entrega completa?],"*",Tabla7[Tipo de cliente],$B63))*(COUNTIFS(Tabla7[Año],$C$34,Tabla7[Mes],D$36,Tabla7[Entrega conforme? Sin ninguna incidencia],"SI",Tabla7[Tipo de cliente],$B63)/COUNTIFS(Tabla7[Año],$C$34,Tabla7[Mes],D$36,Tabla7[Entrega conforme? Sin ninguna incidencia],"*",Tabla7[Tipo de cliente],$B63)),"")</f>
        <v>0.1728395061728395</v>
      </c>
      <c r="E63" s="40">
        <f>IFERROR((COUNTIFS(Tabla7[Año],$C$34,Tabla7[Mes],E$36,Tabla7[Se cumplió Plazo de entrega?],"SI",Tabla7[Tipo de cliente],$B63)/COUNTIFS(Tabla7[Año],$C$34,Tabla7[Mes],E$36,Tabla7[Se cumplió Plazo de entrega?],"*",Tabla7[Tipo de cliente],$B63))*(COUNTIFS(Tabla7[Año],$C$34,Tabla7[Mes],E$36,Tabla7[Entrega completa?],"SI",Tabla7[Tipo de cliente],$B63)/COUNTIFS(Tabla7[Año],$C$34,Tabla7[Mes],E$36,Tabla7[Entrega completa?],"*",Tabla7[Tipo de cliente],$B63))*(COUNTIFS(Tabla7[Año],$C$34,Tabla7[Mes],E$36,Tabla7[Entrega conforme? Sin ninguna incidencia],"SI",Tabla7[Tipo de cliente],$B63)/COUNTIFS(Tabla7[Año],$C$34,Tabla7[Mes],E$36,Tabla7[Entrega conforme? Sin ninguna incidencia],"*",Tabla7[Tipo de cliente],$B63)),"")</f>
        <v>0.31828703703703703</v>
      </c>
      <c r="F63" s="40">
        <f>IFERROR((COUNTIFS(Tabla7[Año],$C$34,Tabla7[Mes],F$36,Tabla7[Se cumplió Plazo de entrega?],"SI",Tabla7[Tipo de cliente],$B63)/COUNTIFS(Tabla7[Año],$C$34,Tabla7[Mes],F$36,Tabla7[Se cumplió Plazo de entrega?],"*",Tabla7[Tipo de cliente],$B63))*(COUNTIFS(Tabla7[Año],$C$34,Tabla7[Mes],F$36,Tabla7[Entrega completa?],"SI",Tabla7[Tipo de cliente],$B63)/COUNTIFS(Tabla7[Año],$C$34,Tabla7[Mes],F$36,Tabla7[Entrega completa?],"*",Tabla7[Tipo de cliente],$B63))*(COUNTIFS(Tabla7[Año],$C$34,Tabla7[Mes],F$36,Tabla7[Entrega conforme? Sin ninguna incidencia],"SI",Tabla7[Tipo de cliente],$B63)/COUNTIFS(Tabla7[Año],$C$34,Tabla7[Mes],F$36,Tabla7[Entrega conforme? Sin ninguna incidencia],"*",Tabla7[Tipo de cliente],$B63)),"")</f>
        <v>0.1755829903978052</v>
      </c>
      <c r="G63" s="40">
        <f>IFERROR((COUNTIFS(Tabla7[Año],$C$34,Tabla7[Mes],G$36,Tabla7[Se cumplió Plazo de entrega?],"SI",Tabla7[Tipo de cliente],$B63)/COUNTIFS(Tabla7[Año],$C$34,Tabla7[Mes],G$36,Tabla7[Se cumplió Plazo de entrega?],"*",Tabla7[Tipo de cliente],$B63))*(COUNTIFS(Tabla7[Año],$C$34,Tabla7[Mes],G$36,Tabla7[Entrega completa?],"SI",Tabla7[Tipo de cliente],$B63)/COUNTIFS(Tabla7[Año],$C$34,Tabla7[Mes],G$36,Tabla7[Entrega completa?],"*",Tabla7[Tipo de cliente],$B63))*(COUNTIFS(Tabla7[Año],$C$34,Tabla7[Mes],G$36,Tabla7[Entrega conforme? Sin ninguna incidencia],"SI",Tabla7[Tipo de cliente],$B63)/COUNTIFS(Tabla7[Año],$C$34,Tabla7[Mes],G$36,Tabla7[Entrega conforme? Sin ninguna incidencia],"*",Tabla7[Tipo de cliente],$B63)),"")</f>
        <v>0.14685239175035092</v>
      </c>
      <c r="H63" s="40">
        <f>IFERROR((COUNTIFS(Tabla7[Año],$C$34,Tabla7[Mes],H$36,Tabla7[Se cumplió Plazo de entrega?],"SI",Tabla7[Tipo de cliente],$B63)/COUNTIFS(Tabla7[Año],$C$34,Tabla7[Mes],H$36,Tabla7[Se cumplió Plazo de entrega?],"*",Tabla7[Tipo de cliente],$B63))*(COUNTIFS(Tabla7[Año],$C$34,Tabla7[Mes],H$36,Tabla7[Entrega completa?],"SI",Tabla7[Tipo de cliente],$B63)/COUNTIFS(Tabla7[Año],$C$34,Tabla7[Mes],H$36,Tabla7[Entrega completa?],"*",Tabla7[Tipo de cliente],$B63))*(COUNTIFS(Tabla7[Año],$C$34,Tabla7[Mes],H$36,Tabla7[Entrega conforme? Sin ninguna incidencia],"SI",Tabla7[Tipo de cliente],$B63)/COUNTIFS(Tabla7[Año],$C$34,Tabla7[Mes],H$36,Tabla7[Entrega conforme? Sin ninguna incidencia],"*",Tabla7[Tipo de cliente],$B63)),"")</f>
        <v>0.25600000000000006</v>
      </c>
      <c r="I63" s="40">
        <f>IFERROR((COUNTIFS(Tabla7[Año],$C$34,Tabla7[Mes],I$36,Tabla7[Se cumplió Plazo de entrega?],"SI",Tabla7[Tipo de cliente],$B63)/COUNTIFS(Tabla7[Año],$C$34,Tabla7[Mes],I$36,Tabla7[Se cumplió Plazo de entrega?],"*",Tabla7[Tipo de cliente],$B63))*(COUNTIFS(Tabla7[Año],$C$34,Tabla7[Mes],I$36,Tabla7[Entrega completa?],"SI",Tabla7[Tipo de cliente],$B63)/COUNTIFS(Tabla7[Año],$C$34,Tabla7[Mes],I$36,Tabla7[Entrega completa?],"*",Tabla7[Tipo de cliente],$B63))*(COUNTIFS(Tabla7[Año],$C$34,Tabla7[Mes],I$36,Tabla7[Entrega conforme? Sin ninguna incidencia],"SI",Tabla7[Tipo de cliente],$B63)/COUNTIFS(Tabla7[Año],$C$34,Tabla7[Mes],I$36,Tabla7[Entrega conforme? Sin ninguna incidencia],"*",Tabla7[Tipo de cliente],$B63)),"")</f>
        <v>0.37037037037037035</v>
      </c>
      <c r="J63" s="40">
        <f>IFERROR((COUNTIFS(Tabla7[Año],$C$34,Tabla7[Mes],J$36,Tabla7[Se cumplió Plazo de entrega?],"SI",Tabla7[Tipo de cliente],$B63)/COUNTIFS(Tabla7[Año],$C$34,Tabla7[Mes],J$36,Tabla7[Se cumplió Plazo de entrega?],"*",Tabla7[Tipo de cliente],$B63))*(COUNTIFS(Tabla7[Año],$C$34,Tabla7[Mes],J$36,Tabla7[Entrega completa?],"SI",Tabla7[Tipo de cliente],$B63)/COUNTIFS(Tabla7[Año],$C$34,Tabla7[Mes],J$36,Tabla7[Entrega completa?],"*",Tabla7[Tipo de cliente],$B63))*(COUNTIFS(Tabla7[Año],$C$34,Tabla7[Mes],J$36,Tabla7[Entrega conforme? Sin ninguna incidencia],"SI",Tabla7[Tipo de cliente],$B63)/COUNTIFS(Tabla7[Año],$C$34,Tabla7[Mes],J$36,Tabla7[Entrega conforme? Sin ninguna incidencia],"*",Tabla7[Tipo de cliente],$B63)),"")</f>
        <v>0.12152777777777779</v>
      </c>
      <c r="K63" s="40" t="str">
        <f>IFERROR((COUNTIFS(Tabla7[Año],$C$34,Tabla7[Mes],K$36,Tabla7[Se cumplió Plazo de entrega?],"SI",Tabla7[Tipo de cliente],$B63)/COUNTIFS(Tabla7[Año],$C$34,Tabla7[Mes],K$36,Tabla7[Se cumplió Plazo de entrega?],"*",Tabla7[Tipo de cliente],$B63))*(COUNTIFS(Tabla7[Año],$C$34,Tabla7[Mes],K$36,Tabla7[Entrega completa?],"SI",Tabla7[Tipo de cliente],$B63)/COUNTIFS(Tabla7[Año],$C$34,Tabla7[Mes],K$36,Tabla7[Entrega completa?],"*",Tabla7[Tipo de cliente],$B63))*(COUNTIFS(Tabla7[Año],$C$34,Tabla7[Mes],K$36,Tabla7[Entrega conforme? Sin ninguna incidencia],"SI",Tabla7[Tipo de cliente],$B63)/COUNTIFS(Tabla7[Año],$C$34,Tabla7[Mes],K$36,Tabla7[Entrega conforme? Sin ninguna incidencia],"*",Tabla7[Tipo de cliente],$B63)),"")</f>
        <v/>
      </c>
      <c r="L63" s="40" t="str">
        <f>IFERROR((COUNTIFS(Tabla7[Año],$C$34,Tabla7[Mes],L$36,Tabla7[Se cumplió Plazo de entrega?],"SI",Tabla7[Tipo de cliente],$B63)/COUNTIFS(Tabla7[Año],$C$34,Tabla7[Mes],L$36,Tabla7[Se cumplió Plazo de entrega?],"*",Tabla7[Tipo de cliente],$B63))*(COUNTIFS(Tabla7[Año],$C$34,Tabla7[Mes],L$36,Tabla7[Entrega completa?],"SI",Tabla7[Tipo de cliente],$B63)/COUNTIFS(Tabla7[Año],$C$34,Tabla7[Mes],L$36,Tabla7[Entrega completa?],"*",Tabla7[Tipo de cliente],$B63))*(COUNTIFS(Tabla7[Año],$C$34,Tabla7[Mes],L$36,Tabla7[Entrega conforme? Sin ninguna incidencia],"SI",Tabla7[Tipo de cliente],$B63)/COUNTIFS(Tabla7[Año],$C$34,Tabla7[Mes],L$36,Tabla7[Entrega conforme? Sin ninguna incidencia],"*",Tabla7[Tipo de cliente],$B63)),"")</f>
        <v/>
      </c>
      <c r="M63" s="40" t="str">
        <f>IFERROR((COUNTIFS(Tabla7[Año],$C$34,Tabla7[Mes],M$36,Tabla7[Se cumplió Plazo de entrega?],"SI",Tabla7[Tipo de cliente],$B63)/COUNTIFS(Tabla7[Año],$C$34,Tabla7[Mes],M$36,Tabla7[Se cumplió Plazo de entrega?],"*",Tabla7[Tipo de cliente],$B63))*(COUNTIFS(Tabla7[Año],$C$34,Tabla7[Mes],M$36,Tabla7[Entrega completa?],"SI",Tabla7[Tipo de cliente],$B63)/COUNTIFS(Tabla7[Año],$C$34,Tabla7[Mes],M$36,Tabla7[Entrega completa?],"*",Tabla7[Tipo de cliente],$B63))*(COUNTIFS(Tabla7[Año],$C$34,Tabla7[Mes],M$36,Tabla7[Entrega conforme? Sin ninguna incidencia],"SI",Tabla7[Tipo de cliente],$B63)/COUNTIFS(Tabla7[Año],$C$34,Tabla7[Mes],M$36,Tabla7[Entrega conforme? Sin ninguna incidencia],"*",Tabla7[Tipo de cliente],$B63)),"")</f>
        <v/>
      </c>
      <c r="N63" s="40" t="str">
        <f>IFERROR((COUNTIFS(Tabla7[Año],$C$34,Tabla7[Mes],N$36,Tabla7[Se cumplió Plazo de entrega?],"SI",Tabla7[Tipo de cliente],$B63)/COUNTIFS(Tabla7[Año],$C$34,Tabla7[Mes],N$36,Tabla7[Se cumplió Plazo de entrega?],"*",Tabla7[Tipo de cliente],$B63))*(COUNTIFS(Tabla7[Año],$C$34,Tabla7[Mes],N$36,Tabla7[Entrega completa?],"SI",Tabla7[Tipo de cliente],$B63)/COUNTIFS(Tabla7[Año],$C$34,Tabla7[Mes],N$36,Tabla7[Entrega completa?],"*",Tabla7[Tipo de cliente],$B63))*(COUNTIFS(Tabla7[Año],$C$34,Tabla7[Mes],N$36,Tabla7[Entrega conforme? Sin ninguna incidencia],"SI",Tabla7[Tipo de cliente],$B63)/COUNTIFS(Tabla7[Año],$C$34,Tabla7[Mes],N$36,Tabla7[Entrega conforme? Sin ninguna incidencia],"*",Tabla7[Tipo de cliente],$B63)),"")</f>
        <v/>
      </c>
      <c r="O63" s="40" t="str">
        <f>IFERROR((COUNTIFS(Tabla7[Año],$C$34,Tabla7[Mes],O$36,Tabla7[Se cumplió Plazo de entrega?],"SI",Tabla7[Tipo de cliente],$B63)/COUNTIFS(Tabla7[Año],$C$34,Tabla7[Mes],O$36,Tabla7[Se cumplió Plazo de entrega?],"*",Tabla7[Tipo de cliente],$B63))*(COUNTIFS(Tabla7[Año],$C$34,Tabla7[Mes],O$36,Tabla7[Entrega completa?],"SI",Tabla7[Tipo de cliente],$B63)/COUNTIFS(Tabla7[Año],$C$34,Tabla7[Mes],O$36,Tabla7[Entrega completa?],"*",Tabla7[Tipo de cliente],$B63))*(COUNTIFS(Tabla7[Año],$C$34,Tabla7[Mes],O$36,Tabla7[Entrega conforme? Sin ninguna incidencia],"SI",Tabla7[Tipo de cliente],$B63)/COUNTIFS(Tabla7[Año],$C$34,Tabla7[Mes],O$36,Tabla7[Entrega conforme? Sin ninguna incidencia],"*",Tabla7[Tipo de cliente],$B63)),"")</f>
        <v/>
      </c>
      <c r="P63" s="43">
        <f t="shared" ref="P63:P82" si="3">IFERROR(AVERAGE(D63:O63),"")</f>
        <v>0.22306572478659722</v>
      </c>
    </row>
    <row r="64" spans="1:16" x14ac:dyDescent="0.25">
      <c r="A64" s="39">
        <v>2</v>
      </c>
      <c r="B64" s="47" t="str">
        <f>IF(Tablas!$L5="","",Tablas!$L5)</f>
        <v>DISTRIBUIDORES</v>
      </c>
      <c r="C64" s="47"/>
      <c r="D64" s="40">
        <f>IFERROR((COUNTIFS(Tabla7[Año],$C$34,Tabla7[Mes],D$36,Tabla7[Se cumplió Plazo de entrega?],"SI",Tabla7[Tipo de cliente],$B64)/COUNTIFS(Tabla7[Año],$C$34,Tabla7[Mes],D$36,Tabla7[Se cumplió Plazo de entrega?],"*",Tabla7[Tipo de cliente],$B64))*(COUNTIFS(Tabla7[Año],$C$34,Tabla7[Mes],D$36,Tabla7[Entrega completa?],"SI",Tabla7[Tipo de cliente],$B64)/COUNTIFS(Tabla7[Año],$C$34,Tabla7[Mes],D$36,Tabla7[Entrega completa?],"*",Tabla7[Tipo de cliente],$B64))*(COUNTIFS(Tabla7[Año],$C$34,Tabla7[Mes],D$36,Tabla7[Entrega conforme? Sin ninguna incidencia],"SI",Tabla7[Tipo de cliente],$B64)/COUNTIFS(Tabla7[Año],$C$34,Tabla7[Mes],D$36,Tabla7[Entrega conforme? Sin ninguna incidencia],"*",Tabla7[Tipo de cliente],$B64)),"")</f>
        <v>0</v>
      </c>
      <c r="E64" s="40">
        <f>IFERROR((COUNTIFS(Tabla7[Año],$C$34,Tabla7[Mes],E$36,Tabla7[Se cumplió Plazo de entrega?],"SI",Tabla7[Tipo de cliente],$B64)/COUNTIFS(Tabla7[Año],$C$34,Tabla7[Mes],E$36,Tabla7[Se cumplió Plazo de entrega?],"*",Tabla7[Tipo de cliente],$B64))*(COUNTIFS(Tabla7[Año],$C$34,Tabla7[Mes],E$36,Tabla7[Entrega completa?],"SI",Tabla7[Tipo de cliente],$B64)/COUNTIFS(Tabla7[Año],$C$34,Tabla7[Mes],E$36,Tabla7[Entrega completa?],"*",Tabla7[Tipo de cliente],$B64))*(COUNTIFS(Tabla7[Año],$C$34,Tabla7[Mes],E$36,Tabla7[Entrega conforme? Sin ninguna incidencia],"SI",Tabla7[Tipo de cliente],$B64)/COUNTIFS(Tabla7[Año],$C$34,Tabla7[Mes],E$36,Tabla7[Entrega conforme? Sin ninguna incidencia],"*",Tabla7[Tipo de cliente],$B64)),"")</f>
        <v>0.29629629629629628</v>
      </c>
      <c r="F64" s="40">
        <f>IFERROR((COUNTIFS(Tabla7[Año],$C$34,Tabla7[Mes],F$36,Tabla7[Se cumplió Plazo de entrega?],"SI",Tabla7[Tipo de cliente],$B64)/COUNTIFS(Tabla7[Año],$C$34,Tabla7[Mes],F$36,Tabla7[Se cumplió Plazo de entrega?],"*",Tabla7[Tipo de cliente],$B64))*(COUNTIFS(Tabla7[Año],$C$34,Tabla7[Mes],F$36,Tabla7[Entrega completa?],"SI",Tabla7[Tipo de cliente],$B64)/COUNTIFS(Tabla7[Año],$C$34,Tabla7[Mes],F$36,Tabla7[Entrega completa?],"*",Tabla7[Tipo de cliente],$B64))*(COUNTIFS(Tabla7[Año],$C$34,Tabla7[Mes],F$36,Tabla7[Entrega conforme? Sin ninguna incidencia],"SI",Tabla7[Tipo de cliente],$B64)/COUNTIFS(Tabla7[Año],$C$34,Tabla7[Mes],F$36,Tabla7[Entrega conforme? Sin ninguna incidencia],"*",Tabla7[Tipo de cliente],$B64)),"")</f>
        <v>0.1875</v>
      </c>
      <c r="G64" s="40">
        <f>IFERROR((COUNTIFS(Tabla7[Año],$C$34,Tabla7[Mes],G$36,Tabla7[Se cumplió Plazo de entrega?],"SI",Tabla7[Tipo de cliente],$B64)/COUNTIFS(Tabla7[Año],$C$34,Tabla7[Mes],G$36,Tabla7[Se cumplió Plazo de entrega?],"*",Tabla7[Tipo de cliente],$B64))*(COUNTIFS(Tabla7[Año],$C$34,Tabla7[Mes],G$36,Tabla7[Entrega completa?],"SI",Tabla7[Tipo de cliente],$B64)/COUNTIFS(Tabla7[Año],$C$34,Tabla7[Mes],G$36,Tabla7[Entrega completa?],"*",Tabla7[Tipo de cliente],$B64))*(COUNTIFS(Tabla7[Año],$C$34,Tabla7[Mes],G$36,Tabla7[Entrega conforme? Sin ninguna incidencia],"SI",Tabla7[Tipo de cliente],$B64)/COUNTIFS(Tabla7[Año],$C$34,Tabla7[Mes],G$36,Tabla7[Entrega conforme? Sin ninguna incidencia],"*",Tabla7[Tipo de cliente],$B64)),"")</f>
        <v>0.27777777777777779</v>
      </c>
      <c r="H64" s="40">
        <f>IFERROR((COUNTIFS(Tabla7[Año],$C$34,Tabla7[Mes],H$36,Tabla7[Se cumplió Plazo de entrega?],"SI",Tabla7[Tipo de cliente],$B64)/COUNTIFS(Tabla7[Año],$C$34,Tabla7[Mes],H$36,Tabla7[Se cumplió Plazo de entrega?],"*",Tabla7[Tipo de cliente],$B64))*(COUNTIFS(Tabla7[Año],$C$34,Tabla7[Mes],H$36,Tabla7[Entrega completa?],"SI",Tabla7[Tipo de cliente],$B64)/COUNTIFS(Tabla7[Año],$C$34,Tabla7[Mes],H$36,Tabla7[Entrega completa?],"*",Tabla7[Tipo de cliente],$B64))*(COUNTIFS(Tabla7[Año],$C$34,Tabla7[Mes],H$36,Tabla7[Entrega conforme? Sin ninguna incidencia],"SI",Tabla7[Tipo de cliente],$B64)/COUNTIFS(Tabla7[Año],$C$34,Tabla7[Mes],H$36,Tabla7[Entrega conforme? Sin ninguna incidencia],"*",Tabla7[Tipo de cliente],$B64)),"")</f>
        <v>0.16000000000000003</v>
      </c>
      <c r="I64" s="40">
        <f>IFERROR((COUNTIFS(Tabla7[Año],$C$34,Tabla7[Mes],I$36,Tabla7[Se cumplió Plazo de entrega?],"SI",Tabla7[Tipo de cliente],$B64)/COUNTIFS(Tabla7[Año],$C$34,Tabla7[Mes],I$36,Tabla7[Se cumplió Plazo de entrega?],"*",Tabla7[Tipo de cliente],$B64))*(COUNTIFS(Tabla7[Año],$C$34,Tabla7[Mes],I$36,Tabla7[Entrega completa?],"SI",Tabla7[Tipo de cliente],$B64)/COUNTIFS(Tabla7[Año],$C$34,Tabla7[Mes],I$36,Tabla7[Entrega completa?],"*",Tabla7[Tipo de cliente],$B64))*(COUNTIFS(Tabla7[Año],$C$34,Tabla7[Mes],I$36,Tabla7[Entrega conforme? Sin ninguna incidencia],"SI",Tabla7[Tipo de cliente],$B64)/COUNTIFS(Tabla7[Año],$C$34,Tabla7[Mes],I$36,Tabla7[Entrega conforme? Sin ninguna incidencia],"*",Tabla7[Tipo de cliente],$B64)),"")</f>
        <v>0</v>
      </c>
      <c r="J64" s="40">
        <f>IFERROR((COUNTIFS(Tabla7[Año],$C$34,Tabla7[Mes],J$36,Tabla7[Se cumplió Plazo de entrega?],"SI",Tabla7[Tipo de cliente],$B64)/COUNTIFS(Tabla7[Año],$C$34,Tabla7[Mes],J$36,Tabla7[Se cumplió Plazo de entrega?],"*",Tabla7[Tipo de cliente],$B64))*(COUNTIFS(Tabla7[Año],$C$34,Tabla7[Mes],J$36,Tabla7[Entrega completa?],"SI",Tabla7[Tipo de cliente],$B64)/COUNTIFS(Tabla7[Año],$C$34,Tabla7[Mes],J$36,Tabla7[Entrega completa?],"*",Tabla7[Tipo de cliente],$B64))*(COUNTIFS(Tabla7[Año],$C$34,Tabla7[Mes],J$36,Tabla7[Entrega conforme? Sin ninguna incidencia],"SI",Tabla7[Tipo de cliente],$B64)/COUNTIFS(Tabla7[Año],$C$34,Tabla7[Mes],J$36,Tabla7[Entrega conforme? Sin ninguna incidencia],"*",Tabla7[Tipo de cliente],$B64)),"")</f>
        <v>0</v>
      </c>
      <c r="K64" s="40" t="str">
        <f>IFERROR((COUNTIFS(Tabla7[Año],$C$34,Tabla7[Mes],K$36,Tabla7[Se cumplió Plazo de entrega?],"SI",Tabla7[Tipo de cliente],$B64)/COUNTIFS(Tabla7[Año],$C$34,Tabla7[Mes],K$36,Tabla7[Se cumplió Plazo de entrega?],"*",Tabla7[Tipo de cliente],$B64))*(COUNTIFS(Tabla7[Año],$C$34,Tabla7[Mes],K$36,Tabla7[Entrega completa?],"SI",Tabla7[Tipo de cliente],$B64)/COUNTIFS(Tabla7[Año],$C$34,Tabla7[Mes],K$36,Tabla7[Entrega completa?],"*",Tabla7[Tipo de cliente],$B64))*(COUNTIFS(Tabla7[Año],$C$34,Tabla7[Mes],K$36,Tabla7[Entrega conforme? Sin ninguna incidencia],"SI",Tabla7[Tipo de cliente],$B64)/COUNTIFS(Tabla7[Año],$C$34,Tabla7[Mes],K$36,Tabla7[Entrega conforme? Sin ninguna incidencia],"*",Tabla7[Tipo de cliente],$B64)),"")</f>
        <v/>
      </c>
      <c r="L64" s="40" t="str">
        <f>IFERROR((COUNTIFS(Tabla7[Año],$C$34,Tabla7[Mes],L$36,Tabla7[Se cumplió Plazo de entrega?],"SI",Tabla7[Tipo de cliente],$B64)/COUNTIFS(Tabla7[Año],$C$34,Tabla7[Mes],L$36,Tabla7[Se cumplió Plazo de entrega?],"*",Tabla7[Tipo de cliente],$B64))*(COUNTIFS(Tabla7[Año],$C$34,Tabla7[Mes],L$36,Tabla7[Entrega completa?],"SI",Tabla7[Tipo de cliente],$B64)/COUNTIFS(Tabla7[Año],$C$34,Tabla7[Mes],L$36,Tabla7[Entrega completa?],"*",Tabla7[Tipo de cliente],$B64))*(COUNTIFS(Tabla7[Año],$C$34,Tabla7[Mes],L$36,Tabla7[Entrega conforme? Sin ninguna incidencia],"SI",Tabla7[Tipo de cliente],$B64)/COUNTIFS(Tabla7[Año],$C$34,Tabla7[Mes],L$36,Tabla7[Entrega conforme? Sin ninguna incidencia],"*",Tabla7[Tipo de cliente],$B64)),"")</f>
        <v/>
      </c>
      <c r="M64" s="40" t="str">
        <f>IFERROR((COUNTIFS(Tabla7[Año],$C$34,Tabla7[Mes],M$36,Tabla7[Se cumplió Plazo de entrega?],"SI",Tabla7[Tipo de cliente],$B64)/COUNTIFS(Tabla7[Año],$C$34,Tabla7[Mes],M$36,Tabla7[Se cumplió Plazo de entrega?],"*",Tabla7[Tipo de cliente],$B64))*(COUNTIFS(Tabla7[Año],$C$34,Tabla7[Mes],M$36,Tabla7[Entrega completa?],"SI",Tabla7[Tipo de cliente],$B64)/COUNTIFS(Tabla7[Año],$C$34,Tabla7[Mes],M$36,Tabla7[Entrega completa?],"*",Tabla7[Tipo de cliente],$B64))*(COUNTIFS(Tabla7[Año],$C$34,Tabla7[Mes],M$36,Tabla7[Entrega conforme? Sin ninguna incidencia],"SI",Tabla7[Tipo de cliente],$B64)/COUNTIFS(Tabla7[Año],$C$34,Tabla7[Mes],M$36,Tabla7[Entrega conforme? Sin ninguna incidencia],"*",Tabla7[Tipo de cliente],$B64)),"")</f>
        <v/>
      </c>
      <c r="N64" s="40" t="str">
        <f>IFERROR((COUNTIFS(Tabla7[Año],$C$34,Tabla7[Mes],N$36,Tabla7[Se cumplió Plazo de entrega?],"SI",Tabla7[Tipo de cliente],$B64)/COUNTIFS(Tabla7[Año],$C$34,Tabla7[Mes],N$36,Tabla7[Se cumplió Plazo de entrega?],"*",Tabla7[Tipo de cliente],$B64))*(COUNTIFS(Tabla7[Año],$C$34,Tabla7[Mes],N$36,Tabla7[Entrega completa?],"SI",Tabla7[Tipo de cliente],$B64)/COUNTIFS(Tabla7[Año],$C$34,Tabla7[Mes],N$36,Tabla7[Entrega completa?],"*",Tabla7[Tipo de cliente],$B64))*(COUNTIFS(Tabla7[Año],$C$34,Tabla7[Mes],N$36,Tabla7[Entrega conforme? Sin ninguna incidencia],"SI",Tabla7[Tipo de cliente],$B64)/COUNTIFS(Tabla7[Año],$C$34,Tabla7[Mes],N$36,Tabla7[Entrega conforme? Sin ninguna incidencia],"*",Tabla7[Tipo de cliente],$B64)),"")</f>
        <v/>
      </c>
      <c r="O64" s="40" t="str">
        <f>IFERROR((COUNTIFS(Tabla7[Año],$C$34,Tabla7[Mes],O$36,Tabla7[Se cumplió Plazo de entrega?],"SI",Tabla7[Tipo de cliente],$B64)/COUNTIFS(Tabla7[Año],$C$34,Tabla7[Mes],O$36,Tabla7[Se cumplió Plazo de entrega?],"*",Tabla7[Tipo de cliente],$B64))*(COUNTIFS(Tabla7[Año],$C$34,Tabla7[Mes],O$36,Tabla7[Entrega completa?],"SI",Tabla7[Tipo de cliente],$B64)/COUNTIFS(Tabla7[Año],$C$34,Tabla7[Mes],O$36,Tabla7[Entrega completa?],"*",Tabla7[Tipo de cliente],$B64))*(COUNTIFS(Tabla7[Año],$C$34,Tabla7[Mes],O$36,Tabla7[Entrega conforme? Sin ninguna incidencia],"SI",Tabla7[Tipo de cliente],$B64)/COUNTIFS(Tabla7[Año],$C$34,Tabla7[Mes],O$36,Tabla7[Entrega conforme? Sin ninguna incidencia],"*",Tabla7[Tipo de cliente],$B64)),"")</f>
        <v/>
      </c>
      <c r="P64" s="43">
        <f t="shared" si="3"/>
        <v>0.13165343915343916</v>
      </c>
    </row>
    <row r="65" spans="1:16" x14ac:dyDescent="0.25">
      <c r="A65" s="39">
        <v>3</v>
      </c>
      <c r="B65" s="47" t="str">
        <f>IF(Tablas!$L6="","",Tablas!$L6)</f>
        <v>MAYORISTAS</v>
      </c>
      <c r="C65" s="47"/>
      <c r="D65" s="40">
        <f>IFERROR((COUNTIFS(Tabla7[Año],$C$34,Tabla7[Mes],D$36,Tabla7[Se cumplió Plazo de entrega?],"SI",Tabla7[Tipo de cliente],$B65)/COUNTIFS(Tabla7[Año],$C$34,Tabla7[Mes],D$36,Tabla7[Se cumplió Plazo de entrega?],"*",Tabla7[Tipo de cliente],$B65))*(COUNTIFS(Tabla7[Año],$C$34,Tabla7[Mes],D$36,Tabla7[Entrega completa?],"SI",Tabla7[Tipo de cliente],$B65)/COUNTIFS(Tabla7[Año],$C$34,Tabla7[Mes],D$36,Tabla7[Entrega completa?],"*",Tabla7[Tipo de cliente],$B65))*(COUNTIFS(Tabla7[Año],$C$34,Tabla7[Mes],D$36,Tabla7[Entrega conforme? Sin ninguna incidencia],"SI",Tabla7[Tipo de cliente],$B65)/COUNTIFS(Tabla7[Año],$C$34,Tabla7[Mes],D$36,Tabla7[Entrega conforme? Sin ninguna incidencia],"*",Tabla7[Tipo de cliente],$B65)),"")</f>
        <v>0.1875</v>
      </c>
      <c r="E65" s="40">
        <f>IFERROR((COUNTIFS(Tabla7[Año],$C$34,Tabla7[Mes],E$36,Tabla7[Se cumplió Plazo de entrega?],"SI",Tabla7[Tipo de cliente],$B65)/COUNTIFS(Tabla7[Año],$C$34,Tabla7[Mes],E$36,Tabla7[Se cumplió Plazo de entrega?],"*",Tabla7[Tipo de cliente],$B65))*(COUNTIFS(Tabla7[Año],$C$34,Tabla7[Mes],E$36,Tabla7[Entrega completa?],"SI",Tabla7[Tipo de cliente],$B65)/COUNTIFS(Tabla7[Año],$C$34,Tabla7[Mes],E$36,Tabla7[Entrega completa?],"*",Tabla7[Tipo de cliente],$B65))*(COUNTIFS(Tabla7[Año],$C$34,Tabla7[Mes],E$36,Tabla7[Entrega conforme? Sin ninguna incidencia],"SI",Tabla7[Tipo de cliente],$B65)/COUNTIFS(Tabla7[Año],$C$34,Tabla7[Mes],E$36,Tabla7[Entrega conforme? Sin ninguna incidencia],"*",Tabla7[Tipo de cliente],$B65)),"")</f>
        <v>0.5</v>
      </c>
      <c r="F65" s="40">
        <f>IFERROR((COUNTIFS(Tabla7[Año],$C$34,Tabla7[Mes],F$36,Tabla7[Se cumplió Plazo de entrega?],"SI",Tabla7[Tipo de cliente],$B65)/COUNTIFS(Tabla7[Año],$C$34,Tabla7[Mes],F$36,Tabla7[Se cumplió Plazo de entrega?],"*",Tabla7[Tipo de cliente],$B65))*(COUNTIFS(Tabla7[Año],$C$34,Tabla7[Mes],F$36,Tabla7[Entrega completa?],"SI",Tabla7[Tipo de cliente],$B65)/COUNTIFS(Tabla7[Año],$C$34,Tabla7[Mes],F$36,Tabla7[Entrega completa?],"*",Tabla7[Tipo de cliente],$B65))*(COUNTIFS(Tabla7[Año],$C$34,Tabla7[Mes],F$36,Tabla7[Entrega conforme? Sin ninguna incidencia],"SI",Tabla7[Tipo de cliente],$B65)/COUNTIFS(Tabla7[Año],$C$34,Tabla7[Mes],F$36,Tabla7[Entrega conforme? Sin ninguna incidencia],"*",Tabla7[Tipo de cliente],$B65)),"")</f>
        <v>0</v>
      </c>
      <c r="G65" s="40">
        <f>IFERROR((COUNTIFS(Tabla7[Año],$C$34,Tabla7[Mes],G$36,Tabla7[Se cumplió Plazo de entrega?],"SI",Tabla7[Tipo de cliente],$B65)/COUNTIFS(Tabla7[Año],$C$34,Tabla7[Mes],G$36,Tabla7[Se cumplió Plazo de entrega?],"*",Tabla7[Tipo de cliente],$B65))*(COUNTIFS(Tabla7[Año],$C$34,Tabla7[Mes],G$36,Tabla7[Entrega completa?],"SI",Tabla7[Tipo de cliente],$B65)/COUNTIFS(Tabla7[Año],$C$34,Tabla7[Mes],G$36,Tabla7[Entrega completa?],"*",Tabla7[Tipo de cliente],$B65))*(COUNTIFS(Tabla7[Año],$C$34,Tabla7[Mes],G$36,Tabla7[Entrega conforme? Sin ninguna incidencia],"SI",Tabla7[Tipo de cliente],$B65)/COUNTIFS(Tabla7[Año],$C$34,Tabla7[Mes],G$36,Tabla7[Entrega conforme? Sin ninguna incidencia],"*",Tabla7[Tipo de cliente],$B65)),"")</f>
        <v>0</v>
      </c>
      <c r="H65" s="40">
        <f>IFERROR((COUNTIFS(Tabla7[Año],$C$34,Tabla7[Mes],H$36,Tabla7[Se cumplió Plazo de entrega?],"SI",Tabla7[Tipo de cliente],$B65)/COUNTIFS(Tabla7[Año],$C$34,Tabla7[Mes],H$36,Tabla7[Se cumplió Plazo de entrega?],"*",Tabla7[Tipo de cliente],$B65))*(COUNTIFS(Tabla7[Año],$C$34,Tabla7[Mes],H$36,Tabla7[Entrega completa?],"SI",Tabla7[Tipo de cliente],$B65)/COUNTIFS(Tabla7[Año],$C$34,Tabla7[Mes],H$36,Tabla7[Entrega completa?],"*",Tabla7[Tipo de cliente],$B65))*(COUNTIFS(Tabla7[Año],$C$34,Tabla7[Mes],H$36,Tabla7[Entrega conforme? Sin ninguna incidencia],"SI",Tabla7[Tipo de cliente],$B65)/COUNTIFS(Tabla7[Año],$C$34,Tabla7[Mes],H$36,Tabla7[Entrega conforme? Sin ninguna incidencia],"*",Tabla7[Tipo de cliente],$B65)),"")</f>
        <v>0.1749271137026239</v>
      </c>
      <c r="I65" s="40">
        <f>IFERROR((COUNTIFS(Tabla7[Año],$C$34,Tabla7[Mes],I$36,Tabla7[Se cumplió Plazo de entrega?],"SI",Tabla7[Tipo de cliente],$B65)/COUNTIFS(Tabla7[Año],$C$34,Tabla7[Mes],I$36,Tabla7[Se cumplió Plazo de entrega?],"*",Tabla7[Tipo de cliente],$B65))*(COUNTIFS(Tabla7[Año],$C$34,Tabla7[Mes],I$36,Tabla7[Entrega completa?],"SI",Tabla7[Tipo de cliente],$B65)/COUNTIFS(Tabla7[Año],$C$34,Tabla7[Mes],I$36,Tabla7[Entrega completa?],"*",Tabla7[Tipo de cliente],$B65))*(COUNTIFS(Tabla7[Año],$C$34,Tabla7[Mes],I$36,Tabla7[Entrega conforme? Sin ninguna incidencia],"SI",Tabla7[Tipo de cliente],$B65)/COUNTIFS(Tabla7[Año],$C$34,Tabla7[Mes],I$36,Tabla7[Entrega conforme? Sin ninguna incidencia],"*",Tabla7[Tipo de cliente],$B65)),"")</f>
        <v>0.25</v>
      </c>
      <c r="J65" s="40" t="str">
        <f>IFERROR((COUNTIFS(Tabla7[Año],$C$34,Tabla7[Mes],J$36,Tabla7[Se cumplió Plazo de entrega?],"SI",Tabla7[Tipo de cliente],$B65)/COUNTIFS(Tabla7[Año],$C$34,Tabla7[Mes],J$36,Tabla7[Se cumplió Plazo de entrega?],"*",Tabla7[Tipo de cliente],$B65))*(COUNTIFS(Tabla7[Año],$C$34,Tabla7[Mes],J$36,Tabla7[Entrega completa?],"SI",Tabla7[Tipo de cliente],$B65)/COUNTIFS(Tabla7[Año],$C$34,Tabla7[Mes],J$36,Tabla7[Entrega completa?],"*",Tabla7[Tipo de cliente],$B65))*(COUNTIFS(Tabla7[Año],$C$34,Tabla7[Mes],J$36,Tabla7[Entrega conforme? Sin ninguna incidencia],"SI",Tabla7[Tipo de cliente],$B65)/COUNTIFS(Tabla7[Año],$C$34,Tabla7[Mes],J$36,Tabla7[Entrega conforme? Sin ninguna incidencia],"*",Tabla7[Tipo de cliente],$B65)),"")</f>
        <v/>
      </c>
      <c r="K65" s="40" t="str">
        <f>IFERROR((COUNTIFS(Tabla7[Año],$C$34,Tabla7[Mes],K$36,Tabla7[Se cumplió Plazo de entrega?],"SI",Tabla7[Tipo de cliente],$B65)/COUNTIFS(Tabla7[Año],$C$34,Tabla7[Mes],K$36,Tabla7[Se cumplió Plazo de entrega?],"*",Tabla7[Tipo de cliente],$B65))*(COUNTIFS(Tabla7[Año],$C$34,Tabla7[Mes],K$36,Tabla7[Entrega completa?],"SI",Tabla7[Tipo de cliente],$B65)/COUNTIFS(Tabla7[Año],$C$34,Tabla7[Mes],K$36,Tabla7[Entrega completa?],"*",Tabla7[Tipo de cliente],$B65))*(COUNTIFS(Tabla7[Año],$C$34,Tabla7[Mes],K$36,Tabla7[Entrega conforme? Sin ninguna incidencia],"SI",Tabla7[Tipo de cliente],$B65)/COUNTIFS(Tabla7[Año],$C$34,Tabla7[Mes],K$36,Tabla7[Entrega conforme? Sin ninguna incidencia],"*",Tabla7[Tipo de cliente],$B65)),"")</f>
        <v/>
      </c>
      <c r="L65" s="40" t="str">
        <f>IFERROR((COUNTIFS(Tabla7[Año],$C$34,Tabla7[Mes],L$36,Tabla7[Se cumplió Plazo de entrega?],"SI",Tabla7[Tipo de cliente],$B65)/COUNTIFS(Tabla7[Año],$C$34,Tabla7[Mes],L$36,Tabla7[Se cumplió Plazo de entrega?],"*",Tabla7[Tipo de cliente],$B65))*(COUNTIFS(Tabla7[Año],$C$34,Tabla7[Mes],L$36,Tabla7[Entrega completa?],"SI",Tabla7[Tipo de cliente],$B65)/COUNTIFS(Tabla7[Año],$C$34,Tabla7[Mes],L$36,Tabla7[Entrega completa?],"*",Tabla7[Tipo de cliente],$B65))*(COUNTIFS(Tabla7[Año],$C$34,Tabla7[Mes],L$36,Tabla7[Entrega conforme? Sin ninguna incidencia],"SI",Tabla7[Tipo de cliente],$B65)/COUNTIFS(Tabla7[Año],$C$34,Tabla7[Mes],L$36,Tabla7[Entrega conforme? Sin ninguna incidencia],"*",Tabla7[Tipo de cliente],$B65)),"")</f>
        <v/>
      </c>
      <c r="M65" s="40" t="str">
        <f>IFERROR((COUNTIFS(Tabla7[Año],$C$34,Tabla7[Mes],M$36,Tabla7[Se cumplió Plazo de entrega?],"SI",Tabla7[Tipo de cliente],$B65)/COUNTIFS(Tabla7[Año],$C$34,Tabla7[Mes],M$36,Tabla7[Se cumplió Plazo de entrega?],"*",Tabla7[Tipo de cliente],$B65))*(COUNTIFS(Tabla7[Año],$C$34,Tabla7[Mes],M$36,Tabla7[Entrega completa?],"SI",Tabla7[Tipo de cliente],$B65)/COUNTIFS(Tabla7[Año],$C$34,Tabla7[Mes],M$36,Tabla7[Entrega completa?],"*",Tabla7[Tipo de cliente],$B65))*(COUNTIFS(Tabla7[Año],$C$34,Tabla7[Mes],M$36,Tabla7[Entrega conforme? Sin ninguna incidencia],"SI",Tabla7[Tipo de cliente],$B65)/COUNTIFS(Tabla7[Año],$C$34,Tabla7[Mes],M$36,Tabla7[Entrega conforme? Sin ninguna incidencia],"*",Tabla7[Tipo de cliente],$B65)),"")</f>
        <v/>
      </c>
      <c r="N65" s="40" t="str">
        <f>IFERROR((COUNTIFS(Tabla7[Año],$C$34,Tabla7[Mes],N$36,Tabla7[Se cumplió Plazo de entrega?],"SI",Tabla7[Tipo de cliente],$B65)/COUNTIFS(Tabla7[Año],$C$34,Tabla7[Mes],N$36,Tabla7[Se cumplió Plazo de entrega?],"*",Tabla7[Tipo de cliente],$B65))*(COUNTIFS(Tabla7[Año],$C$34,Tabla7[Mes],N$36,Tabla7[Entrega completa?],"SI",Tabla7[Tipo de cliente],$B65)/COUNTIFS(Tabla7[Año],$C$34,Tabla7[Mes],N$36,Tabla7[Entrega completa?],"*",Tabla7[Tipo de cliente],$B65))*(COUNTIFS(Tabla7[Año],$C$34,Tabla7[Mes],N$36,Tabla7[Entrega conforme? Sin ninguna incidencia],"SI",Tabla7[Tipo de cliente],$B65)/COUNTIFS(Tabla7[Año],$C$34,Tabla7[Mes],N$36,Tabla7[Entrega conforme? Sin ninguna incidencia],"*",Tabla7[Tipo de cliente],$B65)),"")</f>
        <v/>
      </c>
      <c r="O65" s="40" t="str">
        <f>IFERROR((COUNTIFS(Tabla7[Año],$C$34,Tabla7[Mes],O$36,Tabla7[Se cumplió Plazo de entrega?],"SI",Tabla7[Tipo de cliente],$B65)/COUNTIFS(Tabla7[Año],$C$34,Tabla7[Mes],O$36,Tabla7[Se cumplió Plazo de entrega?],"*",Tabla7[Tipo de cliente],$B65))*(COUNTIFS(Tabla7[Año],$C$34,Tabla7[Mes],O$36,Tabla7[Entrega completa?],"SI",Tabla7[Tipo de cliente],$B65)/COUNTIFS(Tabla7[Año],$C$34,Tabla7[Mes],O$36,Tabla7[Entrega completa?],"*",Tabla7[Tipo de cliente],$B65))*(COUNTIFS(Tabla7[Año],$C$34,Tabla7[Mes],O$36,Tabla7[Entrega conforme? Sin ninguna incidencia],"SI",Tabla7[Tipo de cliente],$B65)/COUNTIFS(Tabla7[Año],$C$34,Tabla7[Mes],O$36,Tabla7[Entrega conforme? Sin ninguna incidencia],"*",Tabla7[Tipo de cliente],$B65)),"")</f>
        <v/>
      </c>
      <c r="P65" s="43">
        <f t="shared" si="3"/>
        <v>0.18540451895043733</v>
      </c>
    </row>
    <row r="66" spans="1:16" x14ac:dyDescent="0.25">
      <c r="A66" s="39">
        <v>4</v>
      </c>
      <c r="B66" s="47" t="str">
        <f>IF(Tablas!$L7="","",Tablas!$L7)</f>
        <v>CORPORATIVO</v>
      </c>
      <c r="C66" s="47"/>
      <c r="D66" s="40">
        <f>IFERROR((COUNTIFS(Tabla7[Año],$C$34,Tabla7[Mes],D$36,Tabla7[Se cumplió Plazo de entrega?],"SI",Tabla7[Tipo de cliente],$B66)/COUNTIFS(Tabla7[Año],$C$34,Tabla7[Mes],D$36,Tabla7[Se cumplió Plazo de entrega?],"*",Tabla7[Tipo de cliente],$B66))*(COUNTIFS(Tabla7[Año],$C$34,Tabla7[Mes],D$36,Tabla7[Entrega completa?],"SI",Tabla7[Tipo de cliente],$B66)/COUNTIFS(Tabla7[Año],$C$34,Tabla7[Mes],D$36,Tabla7[Entrega completa?],"*",Tabla7[Tipo de cliente],$B66))*(COUNTIFS(Tabla7[Año],$C$34,Tabla7[Mes],D$36,Tabla7[Entrega conforme? Sin ninguna incidencia],"SI",Tabla7[Tipo de cliente],$B66)/COUNTIFS(Tabla7[Año],$C$34,Tabla7[Mes],D$36,Tabla7[Entrega conforme? Sin ninguna incidencia],"*",Tabla7[Tipo de cliente],$B66)),"")</f>
        <v>0</v>
      </c>
      <c r="E66" s="40">
        <f>IFERROR((COUNTIFS(Tabla7[Año],$C$34,Tabla7[Mes],E$36,Tabla7[Se cumplió Plazo de entrega?],"SI",Tabla7[Tipo de cliente],$B66)/COUNTIFS(Tabla7[Año],$C$34,Tabla7[Mes],E$36,Tabla7[Se cumplió Plazo de entrega?],"*",Tabla7[Tipo de cliente],$B66))*(COUNTIFS(Tabla7[Año],$C$34,Tabla7[Mes],E$36,Tabla7[Entrega completa?],"SI",Tabla7[Tipo de cliente],$B66)/COUNTIFS(Tabla7[Año],$C$34,Tabla7[Mes],E$36,Tabla7[Entrega completa?],"*",Tabla7[Tipo de cliente],$B66))*(COUNTIFS(Tabla7[Año],$C$34,Tabla7[Mes],E$36,Tabla7[Entrega conforme? Sin ninguna incidencia],"SI",Tabla7[Tipo de cliente],$B66)/COUNTIFS(Tabla7[Año],$C$34,Tabla7[Mes],E$36,Tabla7[Entrega conforme? Sin ninguna incidencia],"*",Tabla7[Tipo de cliente],$B66)),"")</f>
        <v>0</v>
      </c>
      <c r="F66" s="40">
        <f>IFERROR((COUNTIFS(Tabla7[Año],$C$34,Tabla7[Mes],F$36,Tabla7[Se cumplió Plazo de entrega?],"SI",Tabla7[Tipo de cliente],$B66)/COUNTIFS(Tabla7[Año],$C$34,Tabla7[Mes],F$36,Tabla7[Se cumplió Plazo de entrega?],"*",Tabla7[Tipo de cliente],$B66))*(COUNTIFS(Tabla7[Año],$C$34,Tabla7[Mes],F$36,Tabla7[Entrega completa?],"SI",Tabla7[Tipo de cliente],$B66)/COUNTIFS(Tabla7[Año],$C$34,Tabla7[Mes],F$36,Tabla7[Entrega completa?],"*",Tabla7[Tipo de cliente],$B66))*(COUNTIFS(Tabla7[Año],$C$34,Tabla7[Mes],F$36,Tabla7[Entrega conforme? Sin ninguna incidencia],"SI",Tabla7[Tipo de cliente],$B66)/COUNTIFS(Tabla7[Año],$C$34,Tabla7[Mes],F$36,Tabla7[Entrega conforme? Sin ninguna incidencia],"*",Tabla7[Tipo de cliente],$B66)),"")</f>
        <v>9.6000000000000016E-2</v>
      </c>
      <c r="G66" s="40">
        <f>IFERROR((COUNTIFS(Tabla7[Año],$C$34,Tabla7[Mes],G$36,Tabla7[Se cumplió Plazo de entrega?],"SI",Tabla7[Tipo de cliente],$B66)/COUNTIFS(Tabla7[Año],$C$34,Tabla7[Mes],G$36,Tabla7[Se cumplió Plazo de entrega?],"*",Tabla7[Tipo de cliente],$B66))*(COUNTIFS(Tabla7[Año],$C$34,Tabla7[Mes],G$36,Tabla7[Entrega completa?],"SI",Tabla7[Tipo de cliente],$B66)/COUNTIFS(Tabla7[Año],$C$34,Tabla7[Mes],G$36,Tabla7[Entrega completa?],"*",Tabla7[Tipo de cliente],$B66))*(COUNTIFS(Tabla7[Año],$C$34,Tabla7[Mes],G$36,Tabla7[Entrega conforme? Sin ninguna incidencia],"SI",Tabla7[Tipo de cliente],$B66)/COUNTIFS(Tabla7[Año],$C$34,Tabla7[Mes],G$36,Tabla7[Entrega conforme? Sin ninguna incidencia],"*",Tabla7[Tipo de cliente],$B66)),"")</f>
        <v>0.38400000000000001</v>
      </c>
      <c r="H66" s="40">
        <f>IFERROR((COUNTIFS(Tabla7[Año],$C$34,Tabla7[Mes],H$36,Tabla7[Se cumplió Plazo de entrega?],"SI",Tabla7[Tipo de cliente],$B66)/COUNTIFS(Tabla7[Año],$C$34,Tabla7[Mes],H$36,Tabla7[Se cumplió Plazo de entrega?],"*",Tabla7[Tipo de cliente],$B66))*(COUNTIFS(Tabla7[Año],$C$34,Tabla7[Mes],H$36,Tabla7[Entrega completa?],"SI",Tabla7[Tipo de cliente],$B66)/COUNTIFS(Tabla7[Año],$C$34,Tabla7[Mes],H$36,Tabla7[Entrega completa?],"*",Tabla7[Tipo de cliente],$B66))*(COUNTIFS(Tabla7[Año],$C$34,Tabla7[Mes],H$36,Tabla7[Entrega conforme? Sin ninguna incidencia],"SI",Tabla7[Tipo de cliente],$B66)/COUNTIFS(Tabla7[Año],$C$34,Tabla7[Mes],H$36,Tabla7[Entrega conforme? Sin ninguna incidencia],"*",Tabla7[Tipo de cliente],$B66)),"")</f>
        <v>0.24</v>
      </c>
      <c r="I66" s="40">
        <f>IFERROR((COUNTIFS(Tabla7[Año],$C$34,Tabla7[Mes],I$36,Tabla7[Se cumplió Plazo de entrega?],"SI",Tabla7[Tipo de cliente],$B66)/COUNTIFS(Tabla7[Año],$C$34,Tabla7[Mes],I$36,Tabla7[Se cumplió Plazo de entrega?],"*",Tabla7[Tipo de cliente],$B66))*(COUNTIFS(Tabla7[Año],$C$34,Tabla7[Mes],I$36,Tabla7[Entrega completa?],"SI",Tabla7[Tipo de cliente],$B66)/COUNTIFS(Tabla7[Año],$C$34,Tabla7[Mes],I$36,Tabla7[Entrega completa?],"*",Tabla7[Tipo de cliente],$B66))*(COUNTIFS(Tabla7[Año],$C$34,Tabla7[Mes],I$36,Tabla7[Entrega conforme? Sin ninguna incidencia],"SI",Tabla7[Tipo de cliente],$B66)/COUNTIFS(Tabla7[Año],$C$34,Tabla7[Mes],I$36,Tabla7[Entrega conforme? Sin ninguna incidencia],"*",Tabla7[Tipo de cliente],$B66)),"")</f>
        <v>0</v>
      </c>
      <c r="J66" s="40">
        <f>IFERROR((COUNTIFS(Tabla7[Año],$C$34,Tabla7[Mes],J$36,Tabla7[Se cumplió Plazo de entrega?],"SI",Tabla7[Tipo de cliente],$B66)/COUNTIFS(Tabla7[Año],$C$34,Tabla7[Mes],J$36,Tabla7[Se cumplió Plazo de entrega?],"*",Tabla7[Tipo de cliente],$B66))*(COUNTIFS(Tabla7[Año],$C$34,Tabla7[Mes],J$36,Tabla7[Entrega completa?],"SI",Tabla7[Tipo de cliente],$B66)/COUNTIFS(Tabla7[Año],$C$34,Tabla7[Mes],J$36,Tabla7[Entrega completa?],"*",Tabla7[Tipo de cliente],$B66))*(COUNTIFS(Tabla7[Año],$C$34,Tabla7[Mes],J$36,Tabla7[Entrega conforme? Sin ninguna incidencia],"SI",Tabla7[Tipo de cliente],$B66)/COUNTIFS(Tabla7[Año],$C$34,Tabla7[Mes],J$36,Tabla7[Entrega conforme? Sin ninguna incidencia],"*",Tabla7[Tipo de cliente],$B66)),"")</f>
        <v>0.14399999999999999</v>
      </c>
      <c r="K66" s="40" t="str">
        <f>IFERROR((COUNTIFS(Tabla7[Año],$C$34,Tabla7[Mes],K$36,Tabla7[Se cumplió Plazo de entrega?],"SI",Tabla7[Tipo de cliente],$B66)/COUNTIFS(Tabla7[Año],$C$34,Tabla7[Mes],K$36,Tabla7[Se cumplió Plazo de entrega?],"*",Tabla7[Tipo de cliente],$B66))*(COUNTIFS(Tabla7[Año],$C$34,Tabla7[Mes],K$36,Tabla7[Entrega completa?],"SI",Tabla7[Tipo de cliente],$B66)/COUNTIFS(Tabla7[Año],$C$34,Tabla7[Mes],K$36,Tabla7[Entrega completa?],"*",Tabla7[Tipo de cliente],$B66))*(COUNTIFS(Tabla7[Año],$C$34,Tabla7[Mes],K$36,Tabla7[Entrega conforme? Sin ninguna incidencia],"SI",Tabla7[Tipo de cliente],$B66)/COUNTIFS(Tabla7[Año],$C$34,Tabla7[Mes],K$36,Tabla7[Entrega conforme? Sin ninguna incidencia],"*",Tabla7[Tipo de cliente],$B66)),"")</f>
        <v/>
      </c>
      <c r="L66" s="40" t="str">
        <f>IFERROR((COUNTIFS(Tabla7[Año],$C$34,Tabla7[Mes],L$36,Tabla7[Se cumplió Plazo de entrega?],"SI",Tabla7[Tipo de cliente],$B66)/COUNTIFS(Tabla7[Año],$C$34,Tabla7[Mes],L$36,Tabla7[Se cumplió Plazo de entrega?],"*",Tabla7[Tipo de cliente],$B66))*(COUNTIFS(Tabla7[Año],$C$34,Tabla7[Mes],L$36,Tabla7[Entrega completa?],"SI",Tabla7[Tipo de cliente],$B66)/COUNTIFS(Tabla7[Año],$C$34,Tabla7[Mes],L$36,Tabla7[Entrega completa?],"*",Tabla7[Tipo de cliente],$B66))*(COUNTIFS(Tabla7[Año],$C$34,Tabla7[Mes],L$36,Tabla7[Entrega conforme? Sin ninguna incidencia],"SI",Tabla7[Tipo de cliente],$B66)/COUNTIFS(Tabla7[Año],$C$34,Tabla7[Mes],L$36,Tabla7[Entrega conforme? Sin ninguna incidencia],"*",Tabla7[Tipo de cliente],$B66)),"")</f>
        <v/>
      </c>
      <c r="M66" s="40" t="str">
        <f>IFERROR((COUNTIFS(Tabla7[Año],$C$34,Tabla7[Mes],M$36,Tabla7[Se cumplió Plazo de entrega?],"SI",Tabla7[Tipo de cliente],$B66)/COUNTIFS(Tabla7[Año],$C$34,Tabla7[Mes],M$36,Tabla7[Se cumplió Plazo de entrega?],"*",Tabla7[Tipo de cliente],$B66))*(COUNTIFS(Tabla7[Año],$C$34,Tabla7[Mes],M$36,Tabla7[Entrega completa?],"SI",Tabla7[Tipo de cliente],$B66)/COUNTIFS(Tabla7[Año],$C$34,Tabla7[Mes],M$36,Tabla7[Entrega completa?],"*",Tabla7[Tipo de cliente],$B66))*(COUNTIFS(Tabla7[Año],$C$34,Tabla7[Mes],M$36,Tabla7[Entrega conforme? Sin ninguna incidencia],"SI",Tabla7[Tipo de cliente],$B66)/COUNTIFS(Tabla7[Año],$C$34,Tabla7[Mes],M$36,Tabla7[Entrega conforme? Sin ninguna incidencia],"*",Tabla7[Tipo de cliente],$B66)),"")</f>
        <v/>
      </c>
      <c r="N66" s="40" t="str">
        <f>IFERROR((COUNTIFS(Tabla7[Año],$C$34,Tabla7[Mes],N$36,Tabla7[Se cumplió Plazo de entrega?],"SI",Tabla7[Tipo de cliente],$B66)/COUNTIFS(Tabla7[Año],$C$34,Tabla7[Mes],N$36,Tabla7[Se cumplió Plazo de entrega?],"*",Tabla7[Tipo de cliente],$B66))*(COUNTIFS(Tabla7[Año],$C$34,Tabla7[Mes],N$36,Tabla7[Entrega completa?],"SI",Tabla7[Tipo de cliente],$B66)/COUNTIFS(Tabla7[Año],$C$34,Tabla7[Mes],N$36,Tabla7[Entrega completa?],"*",Tabla7[Tipo de cliente],$B66))*(COUNTIFS(Tabla7[Año],$C$34,Tabla7[Mes],N$36,Tabla7[Entrega conforme? Sin ninguna incidencia],"SI",Tabla7[Tipo de cliente],$B66)/COUNTIFS(Tabla7[Año],$C$34,Tabla7[Mes],N$36,Tabla7[Entrega conforme? Sin ninguna incidencia],"*",Tabla7[Tipo de cliente],$B66)),"")</f>
        <v/>
      </c>
      <c r="O66" s="40" t="str">
        <f>IFERROR((COUNTIFS(Tabla7[Año],$C$34,Tabla7[Mes],O$36,Tabla7[Se cumplió Plazo de entrega?],"SI",Tabla7[Tipo de cliente],$B66)/COUNTIFS(Tabla7[Año],$C$34,Tabla7[Mes],O$36,Tabla7[Se cumplió Plazo de entrega?],"*",Tabla7[Tipo de cliente],$B66))*(COUNTIFS(Tabla7[Año],$C$34,Tabla7[Mes],O$36,Tabla7[Entrega completa?],"SI",Tabla7[Tipo de cliente],$B66)/COUNTIFS(Tabla7[Año],$C$34,Tabla7[Mes],O$36,Tabla7[Entrega completa?],"*",Tabla7[Tipo de cliente],$B66))*(COUNTIFS(Tabla7[Año],$C$34,Tabla7[Mes],O$36,Tabla7[Entrega conforme? Sin ninguna incidencia],"SI",Tabla7[Tipo de cliente],$B66)/COUNTIFS(Tabla7[Año],$C$34,Tabla7[Mes],O$36,Tabla7[Entrega conforme? Sin ninguna incidencia],"*",Tabla7[Tipo de cliente],$B66)),"")</f>
        <v/>
      </c>
      <c r="P66" s="43">
        <f t="shared" si="3"/>
        <v>0.12342857142857143</v>
      </c>
    </row>
    <row r="67" spans="1:16" x14ac:dyDescent="0.25">
      <c r="A67" s="39">
        <v>5</v>
      </c>
      <c r="B67" s="47" t="str">
        <f>IF(Tablas!$L8="","",Tablas!$L8)</f>
        <v>PROYECTOS</v>
      </c>
      <c r="C67" s="47"/>
      <c r="D67" s="40">
        <f>IFERROR((COUNTIFS(Tabla7[Año],$C$34,Tabla7[Mes],D$36,Tabla7[Se cumplió Plazo de entrega?],"SI",Tabla7[Tipo de cliente],$B67)/COUNTIFS(Tabla7[Año],$C$34,Tabla7[Mes],D$36,Tabla7[Se cumplió Plazo de entrega?],"*",Tabla7[Tipo de cliente],$B67))*(COUNTIFS(Tabla7[Año],$C$34,Tabla7[Mes],D$36,Tabla7[Entrega completa?],"SI",Tabla7[Tipo de cliente],$B67)/COUNTIFS(Tabla7[Año],$C$34,Tabla7[Mes],D$36,Tabla7[Entrega completa?],"*",Tabla7[Tipo de cliente],$B67))*(COUNTIFS(Tabla7[Año],$C$34,Tabla7[Mes],D$36,Tabla7[Entrega conforme? Sin ninguna incidencia],"SI",Tabla7[Tipo de cliente],$B67)/COUNTIFS(Tabla7[Año],$C$34,Tabla7[Mes],D$36,Tabla7[Entrega conforme? Sin ninguna incidencia],"*",Tabla7[Tipo de cliente],$B67)),"")</f>
        <v>0.33333333333333331</v>
      </c>
      <c r="E67" s="40">
        <f>IFERROR((COUNTIFS(Tabla7[Año],$C$34,Tabla7[Mes],E$36,Tabla7[Se cumplió Plazo de entrega?],"SI",Tabla7[Tipo de cliente],$B67)/COUNTIFS(Tabla7[Año],$C$34,Tabla7[Mes],E$36,Tabla7[Se cumplió Plazo de entrega?],"*",Tabla7[Tipo de cliente],$B67))*(COUNTIFS(Tabla7[Año],$C$34,Tabla7[Mes],E$36,Tabla7[Entrega completa?],"SI",Tabla7[Tipo de cliente],$B67)/COUNTIFS(Tabla7[Año],$C$34,Tabla7[Mes],E$36,Tabla7[Entrega completa?],"*",Tabla7[Tipo de cliente],$B67))*(COUNTIFS(Tabla7[Año],$C$34,Tabla7[Mes],E$36,Tabla7[Entrega conforme? Sin ninguna incidencia],"SI",Tabla7[Tipo de cliente],$B67)/COUNTIFS(Tabla7[Año],$C$34,Tabla7[Mes],E$36,Tabla7[Entrega conforme? Sin ninguna incidencia],"*",Tabla7[Tipo de cliente],$B67)),"")</f>
        <v>0.341796875</v>
      </c>
      <c r="F67" s="40">
        <f>IFERROR((COUNTIFS(Tabla7[Año],$C$34,Tabla7[Mes],F$36,Tabla7[Se cumplió Plazo de entrega?],"SI",Tabla7[Tipo de cliente],$B67)/COUNTIFS(Tabla7[Año],$C$34,Tabla7[Mes],F$36,Tabla7[Se cumplió Plazo de entrega?],"*",Tabla7[Tipo de cliente],$B67))*(COUNTIFS(Tabla7[Año],$C$34,Tabla7[Mes],F$36,Tabla7[Entrega completa?],"SI",Tabla7[Tipo de cliente],$B67)/COUNTIFS(Tabla7[Año],$C$34,Tabla7[Mes],F$36,Tabla7[Entrega completa?],"*",Tabla7[Tipo de cliente],$B67))*(COUNTIFS(Tabla7[Año],$C$34,Tabla7[Mes],F$36,Tabla7[Entrega conforme? Sin ninguna incidencia],"SI",Tabla7[Tipo de cliente],$B67)/COUNTIFS(Tabla7[Año],$C$34,Tabla7[Mes],F$36,Tabla7[Entrega conforme? Sin ninguna incidencia],"*",Tabla7[Tipo de cliente],$B67)),"")</f>
        <v>0.125</v>
      </c>
      <c r="G67" s="40">
        <f>IFERROR((COUNTIFS(Tabla7[Año],$C$34,Tabla7[Mes],G$36,Tabla7[Se cumplió Plazo de entrega?],"SI",Tabla7[Tipo de cliente],$B67)/COUNTIFS(Tabla7[Año],$C$34,Tabla7[Mes],G$36,Tabla7[Se cumplió Plazo de entrega?],"*",Tabla7[Tipo de cliente],$B67))*(COUNTIFS(Tabla7[Año],$C$34,Tabla7[Mes],G$36,Tabla7[Entrega completa?],"SI",Tabla7[Tipo de cliente],$B67)/COUNTIFS(Tabla7[Año],$C$34,Tabla7[Mes],G$36,Tabla7[Entrega completa?],"*",Tabla7[Tipo de cliente],$B67))*(COUNTIFS(Tabla7[Año],$C$34,Tabla7[Mes],G$36,Tabla7[Entrega conforme? Sin ninguna incidencia],"SI",Tabla7[Tipo de cliente],$B67)/COUNTIFS(Tabla7[Año],$C$34,Tabla7[Mes],G$36,Tabla7[Entrega conforme? Sin ninguna incidencia],"*",Tabla7[Tipo de cliente],$B67)),"")</f>
        <v>4.8000000000000001E-2</v>
      </c>
      <c r="H67" s="40">
        <f>IFERROR((COUNTIFS(Tabla7[Año],$C$34,Tabla7[Mes],H$36,Tabla7[Se cumplió Plazo de entrega?],"SI",Tabla7[Tipo de cliente],$B67)/COUNTIFS(Tabla7[Año],$C$34,Tabla7[Mes],H$36,Tabla7[Se cumplió Plazo de entrega?],"*",Tabla7[Tipo de cliente],$B67))*(COUNTIFS(Tabla7[Año],$C$34,Tabla7[Mes],H$36,Tabla7[Entrega completa?],"SI",Tabla7[Tipo de cliente],$B67)/COUNTIFS(Tabla7[Año],$C$34,Tabla7[Mes],H$36,Tabla7[Entrega completa?],"*",Tabla7[Tipo de cliente],$B67))*(COUNTIFS(Tabla7[Año],$C$34,Tabla7[Mes],H$36,Tabla7[Entrega conforme? Sin ninguna incidencia],"SI",Tabla7[Tipo de cliente],$B67)/COUNTIFS(Tabla7[Año],$C$34,Tabla7[Mes],H$36,Tabla7[Entrega conforme? Sin ninguna incidencia],"*",Tabla7[Tipo de cliente],$B67)),"")</f>
        <v>0</v>
      </c>
      <c r="I67" s="40">
        <f>IFERROR((COUNTIFS(Tabla7[Año],$C$34,Tabla7[Mes],I$36,Tabla7[Se cumplió Plazo de entrega?],"SI",Tabla7[Tipo de cliente],$B67)/COUNTIFS(Tabla7[Año],$C$34,Tabla7[Mes],I$36,Tabla7[Se cumplió Plazo de entrega?],"*",Tabla7[Tipo de cliente],$B67))*(COUNTIFS(Tabla7[Año],$C$34,Tabla7[Mes],I$36,Tabla7[Entrega completa?],"SI",Tabla7[Tipo de cliente],$B67)/COUNTIFS(Tabla7[Año],$C$34,Tabla7[Mes],I$36,Tabla7[Entrega completa?],"*",Tabla7[Tipo de cliente],$B67))*(COUNTIFS(Tabla7[Año],$C$34,Tabla7[Mes],I$36,Tabla7[Entrega conforme? Sin ninguna incidencia],"SI",Tabla7[Tipo de cliente],$B67)/COUNTIFS(Tabla7[Año],$C$34,Tabla7[Mes],I$36,Tabla7[Entrega conforme? Sin ninguna incidencia],"*",Tabla7[Tipo de cliente],$B67)),"")</f>
        <v>0</v>
      </c>
      <c r="J67" s="40">
        <f>IFERROR((COUNTIFS(Tabla7[Año],$C$34,Tabla7[Mes],J$36,Tabla7[Se cumplió Plazo de entrega?],"SI",Tabla7[Tipo de cliente],$B67)/COUNTIFS(Tabla7[Año],$C$34,Tabla7[Mes],J$36,Tabla7[Se cumplió Plazo de entrega?],"*",Tabla7[Tipo de cliente],$B67))*(COUNTIFS(Tabla7[Año],$C$34,Tabla7[Mes],J$36,Tabla7[Entrega completa?],"SI",Tabla7[Tipo de cliente],$B67)/COUNTIFS(Tabla7[Año],$C$34,Tabla7[Mes],J$36,Tabla7[Entrega completa?],"*",Tabla7[Tipo de cliente],$B67))*(COUNTIFS(Tabla7[Año],$C$34,Tabla7[Mes],J$36,Tabla7[Entrega conforme? Sin ninguna incidencia],"SI",Tabla7[Tipo de cliente],$B67)/COUNTIFS(Tabla7[Año],$C$34,Tabla7[Mes],J$36,Tabla7[Entrega conforme? Sin ninguna incidencia],"*",Tabla7[Tipo de cliente],$B67)),"")</f>
        <v>0</v>
      </c>
      <c r="K67" s="40" t="str">
        <f>IFERROR((COUNTIFS(Tabla7[Año],$C$34,Tabla7[Mes],K$36,Tabla7[Se cumplió Plazo de entrega?],"SI",Tabla7[Tipo de cliente],$B67)/COUNTIFS(Tabla7[Año],$C$34,Tabla7[Mes],K$36,Tabla7[Se cumplió Plazo de entrega?],"*",Tabla7[Tipo de cliente],$B67))*(COUNTIFS(Tabla7[Año],$C$34,Tabla7[Mes],K$36,Tabla7[Entrega completa?],"SI",Tabla7[Tipo de cliente],$B67)/COUNTIFS(Tabla7[Año],$C$34,Tabla7[Mes],K$36,Tabla7[Entrega completa?],"*",Tabla7[Tipo de cliente],$B67))*(COUNTIFS(Tabla7[Año],$C$34,Tabla7[Mes],K$36,Tabla7[Entrega conforme? Sin ninguna incidencia],"SI",Tabla7[Tipo de cliente],$B67)/COUNTIFS(Tabla7[Año],$C$34,Tabla7[Mes],K$36,Tabla7[Entrega conforme? Sin ninguna incidencia],"*",Tabla7[Tipo de cliente],$B67)),"")</f>
        <v/>
      </c>
      <c r="L67" s="40" t="str">
        <f>IFERROR((COUNTIFS(Tabla7[Año],$C$34,Tabla7[Mes],L$36,Tabla7[Se cumplió Plazo de entrega?],"SI",Tabla7[Tipo de cliente],$B67)/COUNTIFS(Tabla7[Año],$C$34,Tabla7[Mes],L$36,Tabla7[Se cumplió Plazo de entrega?],"*",Tabla7[Tipo de cliente],$B67))*(COUNTIFS(Tabla7[Año],$C$34,Tabla7[Mes],L$36,Tabla7[Entrega completa?],"SI",Tabla7[Tipo de cliente],$B67)/COUNTIFS(Tabla7[Año],$C$34,Tabla7[Mes],L$36,Tabla7[Entrega completa?],"*",Tabla7[Tipo de cliente],$B67))*(COUNTIFS(Tabla7[Año],$C$34,Tabla7[Mes],L$36,Tabla7[Entrega conforme? Sin ninguna incidencia],"SI",Tabla7[Tipo de cliente],$B67)/COUNTIFS(Tabla7[Año],$C$34,Tabla7[Mes],L$36,Tabla7[Entrega conforme? Sin ninguna incidencia],"*",Tabla7[Tipo de cliente],$B67)),"")</f>
        <v/>
      </c>
      <c r="M67" s="40" t="str">
        <f>IFERROR((COUNTIFS(Tabla7[Año],$C$34,Tabla7[Mes],M$36,Tabla7[Se cumplió Plazo de entrega?],"SI",Tabla7[Tipo de cliente],$B67)/COUNTIFS(Tabla7[Año],$C$34,Tabla7[Mes],M$36,Tabla7[Se cumplió Plazo de entrega?],"*",Tabla7[Tipo de cliente],$B67))*(COUNTIFS(Tabla7[Año],$C$34,Tabla7[Mes],M$36,Tabla7[Entrega completa?],"SI",Tabla7[Tipo de cliente],$B67)/COUNTIFS(Tabla7[Año],$C$34,Tabla7[Mes],M$36,Tabla7[Entrega completa?],"*",Tabla7[Tipo de cliente],$B67))*(COUNTIFS(Tabla7[Año],$C$34,Tabla7[Mes],M$36,Tabla7[Entrega conforme? Sin ninguna incidencia],"SI",Tabla7[Tipo de cliente],$B67)/COUNTIFS(Tabla7[Año],$C$34,Tabla7[Mes],M$36,Tabla7[Entrega conforme? Sin ninguna incidencia],"*",Tabla7[Tipo de cliente],$B67)),"")</f>
        <v/>
      </c>
      <c r="N67" s="40" t="str">
        <f>IFERROR((COUNTIFS(Tabla7[Año],$C$34,Tabla7[Mes],N$36,Tabla7[Se cumplió Plazo de entrega?],"SI",Tabla7[Tipo de cliente],$B67)/COUNTIFS(Tabla7[Año],$C$34,Tabla7[Mes],N$36,Tabla7[Se cumplió Plazo de entrega?],"*",Tabla7[Tipo de cliente],$B67))*(COUNTIFS(Tabla7[Año],$C$34,Tabla7[Mes],N$36,Tabla7[Entrega completa?],"SI",Tabla7[Tipo de cliente],$B67)/COUNTIFS(Tabla7[Año],$C$34,Tabla7[Mes],N$36,Tabla7[Entrega completa?],"*",Tabla7[Tipo de cliente],$B67))*(COUNTIFS(Tabla7[Año],$C$34,Tabla7[Mes],N$36,Tabla7[Entrega conforme? Sin ninguna incidencia],"SI",Tabla7[Tipo de cliente],$B67)/COUNTIFS(Tabla7[Año],$C$34,Tabla7[Mes],N$36,Tabla7[Entrega conforme? Sin ninguna incidencia],"*",Tabla7[Tipo de cliente],$B67)),"")</f>
        <v/>
      </c>
      <c r="O67" s="40" t="str">
        <f>IFERROR((COUNTIFS(Tabla7[Año],$C$34,Tabla7[Mes],O$36,Tabla7[Se cumplió Plazo de entrega?],"SI",Tabla7[Tipo de cliente],$B67)/COUNTIFS(Tabla7[Año],$C$34,Tabla7[Mes],O$36,Tabla7[Se cumplió Plazo de entrega?],"*",Tabla7[Tipo de cliente],$B67))*(COUNTIFS(Tabla7[Año],$C$34,Tabla7[Mes],O$36,Tabla7[Entrega completa?],"SI",Tabla7[Tipo de cliente],$B67)/COUNTIFS(Tabla7[Año],$C$34,Tabla7[Mes],O$36,Tabla7[Entrega completa?],"*",Tabla7[Tipo de cliente],$B67))*(COUNTIFS(Tabla7[Año],$C$34,Tabla7[Mes],O$36,Tabla7[Entrega conforme? Sin ninguna incidencia],"SI",Tabla7[Tipo de cliente],$B67)/COUNTIFS(Tabla7[Año],$C$34,Tabla7[Mes],O$36,Tabla7[Entrega conforme? Sin ninguna incidencia],"*",Tabla7[Tipo de cliente],$B67)),"")</f>
        <v/>
      </c>
      <c r="P67" s="43">
        <f t="shared" si="3"/>
        <v>0.12116145833333333</v>
      </c>
    </row>
    <row r="68" spans="1:16" x14ac:dyDescent="0.25">
      <c r="A68" s="39">
        <v>6</v>
      </c>
      <c r="B68" s="47" t="str">
        <f>IF(Tablas!$L9="","",Tablas!$L9)</f>
        <v>INSTITUCIONAL</v>
      </c>
      <c r="C68" s="47"/>
      <c r="D68" s="40">
        <f>IFERROR((COUNTIFS(Tabla7[Año],$C$34,Tabla7[Mes],D$36,Tabla7[Se cumplió Plazo de entrega?],"SI",Tabla7[Tipo de cliente],$B68)/COUNTIFS(Tabla7[Año],$C$34,Tabla7[Mes],D$36,Tabla7[Se cumplió Plazo de entrega?],"*",Tabla7[Tipo de cliente],$B68))*(COUNTIFS(Tabla7[Año],$C$34,Tabla7[Mes],D$36,Tabla7[Entrega completa?],"SI",Tabla7[Tipo de cliente],$B68)/COUNTIFS(Tabla7[Año],$C$34,Tabla7[Mes],D$36,Tabla7[Entrega completa?],"*",Tabla7[Tipo de cliente],$B68))*(COUNTIFS(Tabla7[Año],$C$34,Tabla7[Mes],D$36,Tabla7[Entrega conforme? Sin ninguna incidencia],"SI",Tabla7[Tipo de cliente],$B68)/COUNTIFS(Tabla7[Año],$C$34,Tabla7[Mes],D$36,Tabla7[Entrega conforme? Sin ninguna incidencia],"*",Tabla7[Tipo de cliente],$B68)),"")</f>
        <v>9.6000000000000002E-2</v>
      </c>
      <c r="E68" s="40">
        <f>IFERROR((COUNTIFS(Tabla7[Año],$C$34,Tabla7[Mes],E$36,Tabla7[Se cumplió Plazo de entrega?],"SI",Tabla7[Tipo de cliente],$B68)/COUNTIFS(Tabla7[Año],$C$34,Tabla7[Mes],E$36,Tabla7[Se cumplió Plazo de entrega?],"*",Tabla7[Tipo de cliente],$B68))*(COUNTIFS(Tabla7[Año],$C$34,Tabla7[Mes],E$36,Tabla7[Entrega completa?],"SI",Tabla7[Tipo de cliente],$B68)/COUNTIFS(Tabla7[Año],$C$34,Tabla7[Mes],E$36,Tabla7[Entrega completa?],"*",Tabla7[Tipo de cliente],$B68))*(COUNTIFS(Tabla7[Año],$C$34,Tabla7[Mes],E$36,Tabla7[Entrega conforme? Sin ninguna incidencia],"SI",Tabla7[Tipo de cliente],$B68)/COUNTIFS(Tabla7[Año],$C$34,Tabla7[Mes],E$36,Tabla7[Entrega conforme? Sin ninguna incidencia],"*",Tabla7[Tipo de cliente],$B68)),"")</f>
        <v>4.6875E-2</v>
      </c>
      <c r="F68" s="40">
        <f>IFERROR((COUNTIFS(Tabla7[Año],$C$34,Tabla7[Mes],F$36,Tabla7[Se cumplió Plazo de entrega?],"SI",Tabla7[Tipo de cliente],$B68)/COUNTIFS(Tabla7[Año],$C$34,Tabla7[Mes],F$36,Tabla7[Se cumplió Plazo de entrega?],"*",Tabla7[Tipo de cliente],$B68))*(COUNTIFS(Tabla7[Año],$C$34,Tabla7[Mes],F$36,Tabla7[Entrega completa?],"SI",Tabla7[Tipo de cliente],$B68)/COUNTIFS(Tabla7[Año],$C$34,Tabla7[Mes],F$36,Tabla7[Entrega completa?],"*",Tabla7[Tipo de cliente],$B68))*(COUNTIFS(Tabla7[Año],$C$34,Tabla7[Mes],F$36,Tabla7[Entrega conforme? Sin ninguna incidencia],"SI",Tabla7[Tipo de cliente],$B68)/COUNTIFS(Tabla7[Año],$C$34,Tabla7[Mes],F$36,Tabla7[Entrega conforme? Sin ninguna incidencia],"*",Tabla7[Tipo de cliente],$B68)),"")</f>
        <v>0.33333333333333331</v>
      </c>
      <c r="G68" s="40">
        <f>IFERROR((COUNTIFS(Tabla7[Año],$C$34,Tabla7[Mes],G$36,Tabla7[Se cumplió Plazo de entrega?],"SI",Tabla7[Tipo de cliente],$B68)/COUNTIFS(Tabla7[Año],$C$34,Tabla7[Mes],G$36,Tabla7[Se cumplió Plazo de entrega?],"*",Tabla7[Tipo de cliente],$B68))*(COUNTIFS(Tabla7[Año],$C$34,Tabla7[Mes],G$36,Tabla7[Entrega completa?],"SI",Tabla7[Tipo de cliente],$B68)/COUNTIFS(Tabla7[Año],$C$34,Tabla7[Mes],G$36,Tabla7[Entrega completa?],"*",Tabla7[Tipo de cliente],$B68))*(COUNTIFS(Tabla7[Año],$C$34,Tabla7[Mes],G$36,Tabla7[Entrega conforme? Sin ninguna incidencia],"SI",Tabla7[Tipo de cliente],$B68)/COUNTIFS(Tabla7[Año],$C$34,Tabla7[Mes],G$36,Tabla7[Entrega conforme? Sin ninguna incidencia],"*",Tabla7[Tipo de cliente],$B68)),"")</f>
        <v>0.32400000000000007</v>
      </c>
      <c r="H68" s="40">
        <f>IFERROR((COUNTIFS(Tabla7[Año],$C$34,Tabla7[Mes],H$36,Tabla7[Se cumplió Plazo de entrega?],"SI",Tabla7[Tipo de cliente],$B68)/COUNTIFS(Tabla7[Año],$C$34,Tabla7[Mes],H$36,Tabla7[Se cumplió Plazo de entrega?],"*",Tabla7[Tipo de cliente],$B68))*(COUNTIFS(Tabla7[Año],$C$34,Tabla7[Mes],H$36,Tabla7[Entrega completa?],"SI",Tabla7[Tipo de cliente],$B68)/COUNTIFS(Tabla7[Año],$C$34,Tabla7[Mes],H$36,Tabla7[Entrega completa?],"*",Tabla7[Tipo de cliente],$B68))*(COUNTIFS(Tabla7[Año],$C$34,Tabla7[Mes],H$36,Tabla7[Entrega conforme? Sin ninguna incidencia],"SI",Tabla7[Tipo de cliente],$B68)/COUNTIFS(Tabla7[Año],$C$34,Tabla7[Mes],H$36,Tabla7[Entrega conforme? Sin ninguna incidencia],"*",Tabla7[Tipo de cliente],$B68)),"")</f>
        <v>0</v>
      </c>
      <c r="I68" s="40" t="str">
        <f>IFERROR((COUNTIFS(Tabla7[Año],$C$34,Tabla7[Mes],I$36,Tabla7[Se cumplió Plazo de entrega?],"SI",Tabla7[Tipo de cliente],$B68)/COUNTIFS(Tabla7[Año],$C$34,Tabla7[Mes],I$36,Tabla7[Se cumplió Plazo de entrega?],"*",Tabla7[Tipo de cliente],$B68))*(COUNTIFS(Tabla7[Año],$C$34,Tabla7[Mes],I$36,Tabla7[Entrega completa?],"SI",Tabla7[Tipo de cliente],$B68)/COUNTIFS(Tabla7[Año],$C$34,Tabla7[Mes],I$36,Tabla7[Entrega completa?],"*",Tabla7[Tipo de cliente],$B68))*(COUNTIFS(Tabla7[Año],$C$34,Tabla7[Mes],I$36,Tabla7[Entrega conforme? Sin ninguna incidencia],"SI",Tabla7[Tipo de cliente],$B68)/COUNTIFS(Tabla7[Año],$C$34,Tabla7[Mes],I$36,Tabla7[Entrega conforme? Sin ninguna incidencia],"*",Tabla7[Tipo de cliente],$B68)),"")</f>
        <v/>
      </c>
      <c r="J68" s="40">
        <f>IFERROR((COUNTIFS(Tabla7[Año],$C$34,Tabla7[Mes],J$36,Tabla7[Se cumplió Plazo de entrega?],"SI",Tabla7[Tipo de cliente],$B68)/COUNTIFS(Tabla7[Año],$C$34,Tabla7[Mes],J$36,Tabla7[Se cumplió Plazo de entrega?],"*",Tabla7[Tipo de cliente],$B68))*(COUNTIFS(Tabla7[Año],$C$34,Tabla7[Mes],J$36,Tabla7[Entrega completa?],"SI",Tabla7[Tipo de cliente],$B68)/COUNTIFS(Tabla7[Año],$C$34,Tabla7[Mes],J$36,Tabla7[Entrega completa?],"*",Tabla7[Tipo de cliente],$B68))*(COUNTIFS(Tabla7[Año],$C$34,Tabla7[Mes],J$36,Tabla7[Entrega conforme? Sin ninguna incidencia],"SI",Tabla7[Tipo de cliente],$B68)/COUNTIFS(Tabla7[Año],$C$34,Tabla7[Mes],J$36,Tabla7[Entrega conforme? Sin ninguna incidencia],"*",Tabla7[Tipo de cliente],$B68)),"")</f>
        <v>0</v>
      </c>
      <c r="K68" s="40" t="str">
        <f>IFERROR((COUNTIFS(Tabla7[Año],$C$34,Tabla7[Mes],K$36,Tabla7[Se cumplió Plazo de entrega?],"SI",Tabla7[Tipo de cliente],$B68)/COUNTIFS(Tabla7[Año],$C$34,Tabla7[Mes],K$36,Tabla7[Se cumplió Plazo de entrega?],"*",Tabla7[Tipo de cliente],$B68))*(COUNTIFS(Tabla7[Año],$C$34,Tabla7[Mes],K$36,Tabla7[Entrega completa?],"SI",Tabla7[Tipo de cliente],$B68)/COUNTIFS(Tabla7[Año],$C$34,Tabla7[Mes],K$36,Tabla7[Entrega completa?],"*",Tabla7[Tipo de cliente],$B68))*(COUNTIFS(Tabla7[Año],$C$34,Tabla7[Mes],K$36,Tabla7[Entrega conforme? Sin ninguna incidencia],"SI",Tabla7[Tipo de cliente],$B68)/COUNTIFS(Tabla7[Año],$C$34,Tabla7[Mes],K$36,Tabla7[Entrega conforme? Sin ninguna incidencia],"*",Tabla7[Tipo de cliente],$B68)),"")</f>
        <v/>
      </c>
      <c r="L68" s="40" t="str">
        <f>IFERROR((COUNTIFS(Tabla7[Año],$C$34,Tabla7[Mes],L$36,Tabla7[Se cumplió Plazo de entrega?],"SI",Tabla7[Tipo de cliente],$B68)/COUNTIFS(Tabla7[Año],$C$34,Tabla7[Mes],L$36,Tabla7[Se cumplió Plazo de entrega?],"*",Tabla7[Tipo de cliente],$B68))*(COUNTIFS(Tabla7[Año],$C$34,Tabla7[Mes],L$36,Tabla7[Entrega completa?],"SI",Tabla7[Tipo de cliente],$B68)/COUNTIFS(Tabla7[Año],$C$34,Tabla7[Mes],L$36,Tabla7[Entrega completa?],"*",Tabla7[Tipo de cliente],$B68))*(COUNTIFS(Tabla7[Año],$C$34,Tabla7[Mes],L$36,Tabla7[Entrega conforme? Sin ninguna incidencia],"SI",Tabla7[Tipo de cliente],$B68)/COUNTIFS(Tabla7[Año],$C$34,Tabla7[Mes],L$36,Tabla7[Entrega conforme? Sin ninguna incidencia],"*",Tabla7[Tipo de cliente],$B68)),"")</f>
        <v/>
      </c>
      <c r="M68" s="40" t="str">
        <f>IFERROR((COUNTIFS(Tabla7[Año],$C$34,Tabla7[Mes],M$36,Tabla7[Se cumplió Plazo de entrega?],"SI",Tabla7[Tipo de cliente],$B68)/COUNTIFS(Tabla7[Año],$C$34,Tabla7[Mes],M$36,Tabla7[Se cumplió Plazo de entrega?],"*",Tabla7[Tipo de cliente],$B68))*(COUNTIFS(Tabla7[Año],$C$34,Tabla7[Mes],M$36,Tabla7[Entrega completa?],"SI",Tabla7[Tipo de cliente],$B68)/COUNTIFS(Tabla7[Año],$C$34,Tabla7[Mes],M$36,Tabla7[Entrega completa?],"*",Tabla7[Tipo de cliente],$B68))*(COUNTIFS(Tabla7[Año],$C$34,Tabla7[Mes],M$36,Tabla7[Entrega conforme? Sin ninguna incidencia],"SI",Tabla7[Tipo de cliente],$B68)/COUNTIFS(Tabla7[Año],$C$34,Tabla7[Mes],M$36,Tabla7[Entrega conforme? Sin ninguna incidencia],"*",Tabla7[Tipo de cliente],$B68)),"")</f>
        <v/>
      </c>
      <c r="N68" s="40" t="str">
        <f>IFERROR((COUNTIFS(Tabla7[Año],$C$34,Tabla7[Mes],N$36,Tabla7[Se cumplió Plazo de entrega?],"SI",Tabla7[Tipo de cliente],$B68)/COUNTIFS(Tabla7[Año],$C$34,Tabla7[Mes],N$36,Tabla7[Se cumplió Plazo de entrega?],"*",Tabla7[Tipo de cliente],$B68))*(COUNTIFS(Tabla7[Año],$C$34,Tabla7[Mes],N$36,Tabla7[Entrega completa?],"SI",Tabla7[Tipo de cliente],$B68)/COUNTIFS(Tabla7[Año],$C$34,Tabla7[Mes],N$36,Tabla7[Entrega completa?],"*",Tabla7[Tipo de cliente],$B68))*(COUNTIFS(Tabla7[Año],$C$34,Tabla7[Mes],N$36,Tabla7[Entrega conforme? Sin ninguna incidencia],"SI",Tabla7[Tipo de cliente],$B68)/COUNTIFS(Tabla7[Año],$C$34,Tabla7[Mes],N$36,Tabla7[Entrega conforme? Sin ninguna incidencia],"*",Tabla7[Tipo de cliente],$B68)),"")</f>
        <v/>
      </c>
      <c r="O68" s="40" t="str">
        <f>IFERROR((COUNTIFS(Tabla7[Año],$C$34,Tabla7[Mes],O$36,Tabla7[Se cumplió Plazo de entrega?],"SI",Tabla7[Tipo de cliente],$B68)/COUNTIFS(Tabla7[Año],$C$34,Tabla7[Mes],O$36,Tabla7[Se cumplió Plazo de entrega?],"*",Tabla7[Tipo de cliente],$B68))*(COUNTIFS(Tabla7[Año],$C$34,Tabla7[Mes],O$36,Tabla7[Entrega completa?],"SI",Tabla7[Tipo de cliente],$B68)/COUNTIFS(Tabla7[Año],$C$34,Tabla7[Mes],O$36,Tabla7[Entrega completa?],"*",Tabla7[Tipo de cliente],$B68))*(COUNTIFS(Tabla7[Año],$C$34,Tabla7[Mes],O$36,Tabla7[Entrega conforme? Sin ninguna incidencia],"SI",Tabla7[Tipo de cliente],$B68)/COUNTIFS(Tabla7[Año],$C$34,Tabla7[Mes],O$36,Tabla7[Entrega conforme? Sin ninguna incidencia],"*",Tabla7[Tipo de cliente],$B68)),"")</f>
        <v/>
      </c>
      <c r="P68" s="43">
        <f t="shared" si="3"/>
        <v>0.13336805555555556</v>
      </c>
    </row>
    <row r="69" spans="1:16" x14ac:dyDescent="0.25">
      <c r="A69" s="39">
        <v>7</v>
      </c>
      <c r="B69" s="47" t="str">
        <f>IF(Tablas!$L10="","",Tablas!$L10)</f>
        <v>HOMECENTER</v>
      </c>
      <c r="C69" s="47"/>
      <c r="D69" s="40">
        <f>IFERROR((COUNTIFS(Tabla7[Año],$C$34,Tabla7[Mes],D$36,Tabla7[Se cumplió Plazo de entrega?],"SI",Tabla7[Tipo de cliente],$B69)/COUNTIFS(Tabla7[Año],$C$34,Tabla7[Mes],D$36,Tabla7[Se cumplió Plazo de entrega?],"*",Tabla7[Tipo de cliente],$B69))*(COUNTIFS(Tabla7[Año],$C$34,Tabla7[Mes],D$36,Tabla7[Entrega completa?],"SI",Tabla7[Tipo de cliente],$B69)/COUNTIFS(Tabla7[Año],$C$34,Tabla7[Mes],D$36,Tabla7[Entrega completa?],"*",Tabla7[Tipo de cliente],$B69))*(COUNTIFS(Tabla7[Año],$C$34,Tabla7[Mes],D$36,Tabla7[Entrega conforme? Sin ninguna incidencia],"SI",Tabla7[Tipo de cliente],$B69)/COUNTIFS(Tabla7[Año],$C$34,Tabla7[Mes],D$36,Tabla7[Entrega conforme? Sin ninguna incidencia],"*",Tabla7[Tipo de cliente],$B69)),"")</f>
        <v>0.32465277777777779</v>
      </c>
      <c r="E69" s="40">
        <f>IFERROR((COUNTIFS(Tabla7[Año],$C$34,Tabla7[Mes],E$36,Tabla7[Se cumplió Plazo de entrega?],"SI",Tabla7[Tipo de cliente],$B69)/COUNTIFS(Tabla7[Año],$C$34,Tabla7[Mes],E$36,Tabla7[Se cumplió Plazo de entrega?],"*",Tabla7[Tipo de cliente],$B69))*(COUNTIFS(Tabla7[Año],$C$34,Tabla7[Mes],E$36,Tabla7[Entrega completa?],"SI",Tabla7[Tipo de cliente],$B69)/COUNTIFS(Tabla7[Año],$C$34,Tabla7[Mes],E$36,Tabla7[Entrega completa?],"*",Tabla7[Tipo de cliente],$B69))*(COUNTIFS(Tabla7[Año],$C$34,Tabla7[Mes],E$36,Tabla7[Entrega conforme? Sin ninguna incidencia],"SI",Tabla7[Tipo de cliente],$B69)/COUNTIFS(Tabla7[Año],$C$34,Tabla7[Mes],E$36,Tabla7[Entrega conforme? Sin ninguna incidencia],"*",Tabla7[Tipo de cliente],$B69)),"")</f>
        <v>0.16401807843708996</v>
      </c>
      <c r="F69" s="40">
        <f>IFERROR((COUNTIFS(Tabla7[Año],$C$34,Tabla7[Mes],F$36,Tabla7[Se cumplió Plazo de entrega?],"SI",Tabla7[Tipo de cliente],$B69)/COUNTIFS(Tabla7[Año],$C$34,Tabla7[Mes],F$36,Tabla7[Se cumplió Plazo de entrega?],"*",Tabla7[Tipo de cliente],$B69))*(COUNTIFS(Tabla7[Año],$C$34,Tabla7[Mes],F$36,Tabla7[Entrega completa?],"SI",Tabla7[Tipo de cliente],$B69)/COUNTIFS(Tabla7[Año],$C$34,Tabla7[Mes],F$36,Tabla7[Entrega completa?],"*",Tabla7[Tipo de cliente],$B69))*(COUNTIFS(Tabla7[Año],$C$34,Tabla7[Mes],F$36,Tabla7[Entrega conforme? Sin ninguna incidencia],"SI",Tabla7[Tipo de cliente],$B69)/COUNTIFS(Tabla7[Año],$C$34,Tabla7[Mes],F$36,Tabla7[Entrega conforme? Sin ninguna incidencia],"*",Tabla7[Tipo de cliente],$B69)),"")</f>
        <v>0.17777777777777776</v>
      </c>
      <c r="G69" s="40">
        <f>IFERROR((COUNTIFS(Tabla7[Año],$C$34,Tabla7[Mes],G$36,Tabla7[Se cumplió Plazo de entrega?],"SI",Tabla7[Tipo de cliente],$B69)/COUNTIFS(Tabla7[Año],$C$34,Tabla7[Mes],G$36,Tabla7[Se cumplió Plazo de entrega?],"*",Tabla7[Tipo de cliente],$B69))*(COUNTIFS(Tabla7[Año],$C$34,Tabla7[Mes],G$36,Tabla7[Entrega completa?],"SI",Tabla7[Tipo de cliente],$B69)/COUNTIFS(Tabla7[Año],$C$34,Tabla7[Mes],G$36,Tabla7[Entrega completa?],"*",Tabla7[Tipo de cliente],$B69))*(COUNTIFS(Tabla7[Año],$C$34,Tabla7[Mes],G$36,Tabla7[Entrega conforme? Sin ninguna incidencia],"SI",Tabla7[Tipo de cliente],$B69)/COUNTIFS(Tabla7[Año],$C$34,Tabla7[Mes],G$36,Tabla7[Entrega conforme? Sin ninguna incidencia],"*",Tabla7[Tipo de cliente],$B69)),"")</f>
        <v>0.18942966091270655</v>
      </c>
      <c r="H69" s="40">
        <f>IFERROR((COUNTIFS(Tabla7[Año],$C$34,Tabla7[Mes],H$36,Tabla7[Se cumplió Plazo de entrega?],"SI",Tabla7[Tipo de cliente],$B69)/COUNTIFS(Tabla7[Año],$C$34,Tabla7[Mes],H$36,Tabla7[Se cumplió Plazo de entrega?],"*",Tabla7[Tipo de cliente],$B69))*(COUNTIFS(Tabla7[Año],$C$34,Tabla7[Mes],H$36,Tabla7[Entrega completa?],"SI",Tabla7[Tipo de cliente],$B69)/COUNTIFS(Tabla7[Año],$C$34,Tabla7[Mes],H$36,Tabla7[Entrega completa?],"*",Tabla7[Tipo de cliente],$B69))*(COUNTIFS(Tabla7[Año],$C$34,Tabla7[Mes],H$36,Tabla7[Entrega conforme? Sin ninguna incidencia],"SI",Tabla7[Tipo de cliente],$B69)/COUNTIFS(Tabla7[Año],$C$34,Tabla7[Mes],H$36,Tabla7[Entrega conforme? Sin ninguna incidencia],"*",Tabla7[Tipo de cliente],$B69)),"")</f>
        <v>0.208896</v>
      </c>
      <c r="I69" s="40">
        <f>IFERROR((COUNTIFS(Tabla7[Año],$C$34,Tabla7[Mes],I$36,Tabla7[Se cumplió Plazo de entrega?],"SI",Tabla7[Tipo de cliente],$B69)/COUNTIFS(Tabla7[Año],$C$34,Tabla7[Mes],I$36,Tabla7[Se cumplió Plazo de entrega?],"*",Tabla7[Tipo de cliente],$B69))*(COUNTIFS(Tabla7[Año],$C$34,Tabla7[Mes],I$36,Tabla7[Entrega completa?],"SI",Tabla7[Tipo de cliente],$B69)/COUNTIFS(Tabla7[Año],$C$34,Tabla7[Mes],I$36,Tabla7[Entrega completa?],"*",Tabla7[Tipo de cliente],$B69))*(COUNTIFS(Tabla7[Año],$C$34,Tabla7[Mes],I$36,Tabla7[Entrega conforme? Sin ninguna incidencia],"SI",Tabla7[Tipo de cliente],$B69)/COUNTIFS(Tabla7[Año],$C$34,Tabla7[Mes],I$36,Tabla7[Entrega conforme? Sin ninguna incidencia],"*",Tabla7[Tipo de cliente],$B69)),"")</f>
        <v>0.140625</v>
      </c>
      <c r="J69" s="40">
        <f>IFERROR((COUNTIFS(Tabla7[Año],$C$34,Tabla7[Mes],J$36,Tabla7[Se cumplió Plazo de entrega?],"SI",Tabla7[Tipo de cliente],$B69)/COUNTIFS(Tabla7[Año],$C$34,Tabla7[Mes],J$36,Tabla7[Se cumplió Plazo de entrega?],"*",Tabla7[Tipo de cliente],$B69))*(COUNTIFS(Tabla7[Año],$C$34,Tabla7[Mes],J$36,Tabla7[Entrega completa?],"SI",Tabla7[Tipo de cliente],$B69)/COUNTIFS(Tabla7[Año],$C$34,Tabla7[Mes],J$36,Tabla7[Entrega completa?],"*",Tabla7[Tipo de cliente],$B69))*(COUNTIFS(Tabla7[Año],$C$34,Tabla7[Mes],J$36,Tabla7[Entrega conforme? Sin ninguna incidencia],"SI",Tabla7[Tipo de cliente],$B69)/COUNTIFS(Tabla7[Año],$C$34,Tabla7[Mes],J$36,Tabla7[Entrega conforme? Sin ninguna incidencia],"*",Tabla7[Tipo de cliente],$B69)),"")</f>
        <v>0</v>
      </c>
      <c r="K69" s="40" t="str">
        <f>IFERROR((COUNTIFS(Tabla7[Año],$C$34,Tabla7[Mes],K$36,Tabla7[Se cumplió Plazo de entrega?],"SI",Tabla7[Tipo de cliente],$B69)/COUNTIFS(Tabla7[Año],$C$34,Tabla7[Mes],K$36,Tabla7[Se cumplió Plazo de entrega?],"*",Tabla7[Tipo de cliente],$B69))*(COUNTIFS(Tabla7[Año],$C$34,Tabla7[Mes],K$36,Tabla7[Entrega completa?],"SI",Tabla7[Tipo de cliente],$B69)/COUNTIFS(Tabla7[Año],$C$34,Tabla7[Mes],K$36,Tabla7[Entrega completa?],"*",Tabla7[Tipo de cliente],$B69))*(COUNTIFS(Tabla7[Año],$C$34,Tabla7[Mes],K$36,Tabla7[Entrega conforme? Sin ninguna incidencia],"SI",Tabla7[Tipo de cliente],$B69)/COUNTIFS(Tabla7[Año],$C$34,Tabla7[Mes],K$36,Tabla7[Entrega conforme? Sin ninguna incidencia],"*",Tabla7[Tipo de cliente],$B69)),"")</f>
        <v/>
      </c>
      <c r="L69" s="40" t="str">
        <f>IFERROR((COUNTIFS(Tabla7[Año],$C$34,Tabla7[Mes],L$36,Tabla7[Se cumplió Plazo de entrega?],"SI",Tabla7[Tipo de cliente],$B69)/COUNTIFS(Tabla7[Año],$C$34,Tabla7[Mes],L$36,Tabla7[Se cumplió Plazo de entrega?],"*",Tabla7[Tipo de cliente],$B69))*(COUNTIFS(Tabla7[Año],$C$34,Tabla7[Mes],L$36,Tabla7[Entrega completa?],"SI",Tabla7[Tipo de cliente],$B69)/COUNTIFS(Tabla7[Año],$C$34,Tabla7[Mes],L$36,Tabla7[Entrega completa?],"*",Tabla7[Tipo de cliente],$B69))*(COUNTIFS(Tabla7[Año],$C$34,Tabla7[Mes],L$36,Tabla7[Entrega conforme? Sin ninguna incidencia],"SI",Tabla7[Tipo de cliente],$B69)/COUNTIFS(Tabla7[Año],$C$34,Tabla7[Mes],L$36,Tabla7[Entrega conforme? Sin ninguna incidencia],"*",Tabla7[Tipo de cliente],$B69)),"")</f>
        <v/>
      </c>
      <c r="M69" s="40" t="str">
        <f>IFERROR((COUNTIFS(Tabla7[Año],$C$34,Tabla7[Mes],M$36,Tabla7[Se cumplió Plazo de entrega?],"SI",Tabla7[Tipo de cliente],$B69)/COUNTIFS(Tabla7[Año],$C$34,Tabla7[Mes],M$36,Tabla7[Se cumplió Plazo de entrega?],"*",Tabla7[Tipo de cliente],$B69))*(COUNTIFS(Tabla7[Año],$C$34,Tabla7[Mes],M$36,Tabla7[Entrega completa?],"SI",Tabla7[Tipo de cliente],$B69)/COUNTIFS(Tabla7[Año],$C$34,Tabla7[Mes],M$36,Tabla7[Entrega completa?],"*",Tabla7[Tipo de cliente],$B69))*(COUNTIFS(Tabla7[Año],$C$34,Tabla7[Mes],M$36,Tabla7[Entrega conforme? Sin ninguna incidencia],"SI",Tabla7[Tipo de cliente],$B69)/COUNTIFS(Tabla7[Año],$C$34,Tabla7[Mes],M$36,Tabla7[Entrega conforme? Sin ninguna incidencia],"*",Tabla7[Tipo de cliente],$B69)),"")</f>
        <v/>
      </c>
      <c r="N69" s="40" t="str">
        <f>IFERROR((COUNTIFS(Tabla7[Año],$C$34,Tabla7[Mes],N$36,Tabla7[Se cumplió Plazo de entrega?],"SI",Tabla7[Tipo de cliente],$B69)/COUNTIFS(Tabla7[Año],$C$34,Tabla7[Mes],N$36,Tabla7[Se cumplió Plazo de entrega?],"*",Tabla7[Tipo de cliente],$B69))*(COUNTIFS(Tabla7[Año],$C$34,Tabla7[Mes],N$36,Tabla7[Entrega completa?],"SI",Tabla7[Tipo de cliente],$B69)/COUNTIFS(Tabla7[Año],$C$34,Tabla7[Mes],N$36,Tabla7[Entrega completa?],"*",Tabla7[Tipo de cliente],$B69))*(COUNTIFS(Tabla7[Año],$C$34,Tabla7[Mes],N$36,Tabla7[Entrega conforme? Sin ninguna incidencia],"SI",Tabla7[Tipo de cliente],$B69)/COUNTIFS(Tabla7[Año],$C$34,Tabla7[Mes],N$36,Tabla7[Entrega conforme? Sin ninguna incidencia],"*",Tabla7[Tipo de cliente],$B69)),"")</f>
        <v/>
      </c>
      <c r="O69" s="40" t="str">
        <f>IFERROR((COUNTIFS(Tabla7[Año],$C$34,Tabla7[Mes],O$36,Tabla7[Se cumplió Plazo de entrega?],"SI",Tabla7[Tipo de cliente],$B69)/COUNTIFS(Tabla7[Año],$C$34,Tabla7[Mes],O$36,Tabla7[Se cumplió Plazo de entrega?],"*",Tabla7[Tipo de cliente],$B69))*(COUNTIFS(Tabla7[Año],$C$34,Tabla7[Mes],O$36,Tabla7[Entrega completa?],"SI",Tabla7[Tipo de cliente],$B69)/COUNTIFS(Tabla7[Año],$C$34,Tabla7[Mes],O$36,Tabla7[Entrega completa?],"*",Tabla7[Tipo de cliente],$B69))*(COUNTIFS(Tabla7[Año],$C$34,Tabla7[Mes],O$36,Tabla7[Entrega conforme? Sin ninguna incidencia],"SI",Tabla7[Tipo de cliente],$B69)/COUNTIFS(Tabla7[Año],$C$34,Tabla7[Mes],O$36,Tabla7[Entrega conforme? Sin ninguna incidencia],"*",Tabla7[Tipo de cliente],$B69)),"")</f>
        <v/>
      </c>
      <c r="P69" s="43">
        <f t="shared" si="3"/>
        <v>0.17219989927219315</v>
      </c>
    </row>
    <row r="70" spans="1:16" x14ac:dyDescent="0.25">
      <c r="A70" s="39">
        <v>8</v>
      </c>
      <c r="B70" s="47" t="str">
        <f>IF(Tablas!$L11="","",Tablas!$L11)</f>
        <v/>
      </c>
      <c r="C70" s="47"/>
      <c r="D70" s="40" t="str">
        <f>IFERROR((COUNTIFS(Tabla7[Año],$C$34,Tabla7[Mes],D$36,Tabla7[Se cumplió Plazo de entrega?],"SI",Tabla7[Tipo de cliente],$B70)/COUNTIFS(Tabla7[Año],$C$34,Tabla7[Mes],D$36,Tabla7[Se cumplió Plazo de entrega?],"*",Tabla7[Tipo de cliente],$B70))*(COUNTIFS(Tabla7[Año],$C$34,Tabla7[Mes],D$36,Tabla7[Entrega completa?],"SI",Tabla7[Tipo de cliente],$B70)/COUNTIFS(Tabla7[Año],$C$34,Tabla7[Mes],D$36,Tabla7[Entrega completa?],"*",Tabla7[Tipo de cliente],$B70))*(COUNTIFS(Tabla7[Año],$C$34,Tabla7[Mes],D$36,Tabla7[Entrega conforme? Sin ninguna incidencia],"SI",Tabla7[Tipo de cliente],$B70)/COUNTIFS(Tabla7[Año],$C$34,Tabla7[Mes],D$36,Tabla7[Entrega conforme? Sin ninguna incidencia],"*",Tabla7[Tipo de cliente],$B70)),"")</f>
        <v/>
      </c>
      <c r="E70" s="40" t="str">
        <f>IFERROR((COUNTIFS(Tabla7[Año],$C$34,Tabla7[Mes],E$36,Tabla7[Se cumplió Plazo de entrega?],"SI",Tabla7[Tipo de cliente],$B70)/COUNTIFS(Tabla7[Año],$C$34,Tabla7[Mes],E$36,Tabla7[Se cumplió Plazo de entrega?],"*",Tabla7[Tipo de cliente],$B70))*(COUNTIFS(Tabla7[Año],$C$34,Tabla7[Mes],E$36,Tabla7[Entrega completa?],"SI",Tabla7[Tipo de cliente],$B70)/COUNTIFS(Tabla7[Año],$C$34,Tabla7[Mes],E$36,Tabla7[Entrega completa?],"*",Tabla7[Tipo de cliente],$B70))*(COUNTIFS(Tabla7[Año],$C$34,Tabla7[Mes],E$36,Tabla7[Entrega conforme? Sin ninguna incidencia],"SI",Tabla7[Tipo de cliente],$B70)/COUNTIFS(Tabla7[Año],$C$34,Tabla7[Mes],E$36,Tabla7[Entrega conforme? Sin ninguna incidencia],"*",Tabla7[Tipo de cliente],$B70)),"")</f>
        <v/>
      </c>
      <c r="F70" s="40" t="str">
        <f>IFERROR((COUNTIFS(Tabla7[Año],$C$34,Tabla7[Mes],F$36,Tabla7[Se cumplió Plazo de entrega?],"SI",Tabla7[Tipo de cliente],$B70)/COUNTIFS(Tabla7[Año],$C$34,Tabla7[Mes],F$36,Tabla7[Se cumplió Plazo de entrega?],"*",Tabla7[Tipo de cliente],$B70))*(COUNTIFS(Tabla7[Año],$C$34,Tabla7[Mes],F$36,Tabla7[Entrega completa?],"SI",Tabla7[Tipo de cliente],$B70)/COUNTIFS(Tabla7[Año],$C$34,Tabla7[Mes],F$36,Tabla7[Entrega completa?],"*",Tabla7[Tipo de cliente],$B70))*(COUNTIFS(Tabla7[Año],$C$34,Tabla7[Mes],F$36,Tabla7[Entrega conforme? Sin ninguna incidencia],"SI",Tabla7[Tipo de cliente],$B70)/COUNTIFS(Tabla7[Año],$C$34,Tabla7[Mes],F$36,Tabla7[Entrega conforme? Sin ninguna incidencia],"*",Tabla7[Tipo de cliente],$B70)),"")</f>
        <v/>
      </c>
      <c r="G70" s="40" t="str">
        <f>IFERROR((COUNTIFS(Tabla7[Año],$C$34,Tabla7[Mes],G$36,Tabla7[Se cumplió Plazo de entrega?],"SI",Tabla7[Tipo de cliente],$B70)/COUNTIFS(Tabla7[Año],$C$34,Tabla7[Mes],G$36,Tabla7[Se cumplió Plazo de entrega?],"*",Tabla7[Tipo de cliente],$B70))*(COUNTIFS(Tabla7[Año],$C$34,Tabla7[Mes],G$36,Tabla7[Entrega completa?],"SI",Tabla7[Tipo de cliente],$B70)/COUNTIFS(Tabla7[Año],$C$34,Tabla7[Mes],G$36,Tabla7[Entrega completa?],"*",Tabla7[Tipo de cliente],$B70))*(COUNTIFS(Tabla7[Año],$C$34,Tabla7[Mes],G$36,Tabla7[Entrega conforme? Sin ninguna incidencia],"SI",Tabla7[Tipo de cliente],$B70)/COUNTIFS(Tabla7[Año],$C$34,Tabla7[Mes],G$36,Tabla7[Entrega conforme? Sin ninguna incidencia],"*",Tabla7[Tipo de cliente],$B70)),"")</f>
        <v/>
      </c>
      <c r="H70" s="40" t="str">
        <f>IFERROR((COUNTIFS(Tabla7[Año],$C$34,Tabla7[Mes],H$36,Tabla7[Se cumplió Plazo de entrega?],"SI",Tabla7[Tipo de cliente],$B70)/COUNTIFS(Tabla7[Año],$C$34,Tabla7[Mes],H$36,Tabla7[Se cumplió Plazo de entrega?],"*",Tabla7[Tipo de cliente],$B70))*(COUNTIFS(Tabla7[Año],$C$34,Tabla7[Mes],H$36,Tabla7[Entrega completa?],"SI",Tabla7[Tipo de cliente],$B70)/COUNTIFS(Tabla7[Año],$C$34,Tabla7[Mes],H$36,Tabla7[Entrega completa?],"*",Tabla7[Tipo de cliente],$B70))*(COUNTIFS(Tabla7[Año],$C$34,Tabla7[Mes],H$36,Tabla7[Entrega conforme? Sin ninguna incidencia],"SI",Tabla7[Tipo de cliente],$B70)/COUNTIFS(Tabla7[Año],$C$34,Tabla7[Mes],H$36,Tabla7[Entrega conforme? Sin ninguna incidencia],"*",Tabla7[Tipo de cliente],$B70)),"")</f>
        <v/>
      </c>
      <c r="I70" s="40" t="str">
        <f>IFERROR((COUNTIFS(Tabla7[Año],$C$34,Tabla7[Mes],I$36,Tabla7[Se cumplió Plazo de entrega?],"SI",Tabla7[Tipo de cliente],$B70)/COUNTIFS(Tabla7[Año],$C$34,Tabla7[Mes],I$36,Tabla7[Se cumplió Plazo de entrega?],"*",Tabla7[Tipo de cliente],$B70))*(COUNTIFS(Tabla7[Año],$C$34,Tabla7[Mes],I$36,Tabla7[Entrega completa?],"SI",Tabla7[Tipo de cliente],$B70)/COUNTIFS(Tabla7[Año],$C$34,Tabla7[Mes],I$36,Tabla7[Entrega completa?],"*",Tabla7[Tipo de cliente],$B70))*(COUNTIFS(Tabla7[Año],$C$34,Tabla7[Mes],I$36,Tabla7[Entrega conforme? Sin ninguna incidencia],"SI",Tabla7[Tipo de cliente],$B70)/COUNTIFS(Tabla7[Año],$C$34,Tabla7[Mes],I$36,Tabla7[Entrega conforme? Sin ninguna incidencia],"*",Tabla7[Tipo de cliente],$B70)),"")</f>
        <v/>
      </c>
      <c r="J70" s="40" t="str">
        <f>IFERROR((COUNTIFS(Tabla7[Año],$C$34,Tabla7[Mes],J$36,Tabla7[Se cumplió Plazo de entrega?],"SI",Tabla7[Tipo de cliente],$B70)/COUNTIFS(Tabla7[Año],$C$34,Tabla7[Mes],J$36,Tabla7[Se cumplió Plazo de entrega?],"*",Tabla7[Tipo de cliente],$B70))*(COUNTIFS(Tabla7[Año],$C$34,Tabla7[Mes],J$36,Tabla7[Entrega completa?],"SI",Tabla7[Tipo de cliente],$B70)/COUNTIFS(Tabla7[Año],$C$34,Tabla7[Mes],J$36,Tabla7[Entrega completa?],"*",Tabla7[Tipo de cliente],$B70))*(COUNTIFS(Tabla7[Año],$C$34,Tabla7[Mes],J$36,Tabla7[Entrega conforme? Sin ninguna incidencia],"SI",Tabla7[Tipo de cliente],$B70)/COUNTIFS(Tabla7[Año],$C$34,Tabla7[Mes],J$36,Tabla7[Entrega conforme? Sin ninguna incidencia],"*",Tabla7[Tipo de cliente],$B70)),"")</f>
        <v/>
      </c>
      <c r="K70" s="40" t="str">
        <f>IFERROR((COUNTIFS(Tabla7[Año],$C$34,Tabla7[Mes],K$36,Tabla7[Se cumplió Plazo de entrega?],"SI",Tabla7[Tipo de cliente],$B70)/COUNTIFS(Tabla7[Año],$C$34,Tabla7[Mes],K$36,Tabla7[Se cumplió Plazo de entrega?],"*",Tabla7[Tipo de cliente],$B70))*(COUNTIFS(Tabla7[Año],$C$34,Tabla7[Mes],K$36,Tabla7[Entrega completa?],"SI",Tabla7[Tipo de cliente],$B70)/COUNTIFS(Tabla7[Año],$C$34,Tabla7[Mes],K$36,Tabla7[Entrega completa?],"*",Tabla7[Tipo de cliente],$B70))*(COUNTIFS(Tabla7[Año],$C$34,Tabla7[Mes],K$36,Tabla7[Entrega conforme? Sin ninguna incidencia],"SI",Tabla7[Tipo de cliente],$B70)/COUNTIFS(Tabla7[Año],$C$34,Tabla7[Mes],K$36,Tabla7[Entrega conforme? Sin ninguna incidencia],"*",Tabla7[Tipo de cliente],$B70)),"")</f>
        <v/>
      </c>
      <c r="L70" s="40" t="str">
        <f>IFERROR((COUNTIFS(Tabla7[Año],$C$34,Tabla7[Mes],L$36,Tabla7[Se cumplió Plazo de entrega?],"SI",Tabla7[Tipo de cliente],$B70)/COUNTIFS(Tabla7[Año],$C$34,Tabla7[Mes],L$36,Tabla7[Se cumplió Plazo de entrega?],"*",Tabla7[Tipo de cliente],$B70))*(COUNTIFS(Tabla7[Año],$C$34,Tabla7[Mes],L$36,Tabla7[Entrega completa?],"SI",Tabla7[Tipo de cliente],$B70)/COUNTIFS(Tabla7[Año],$C$34,Tabla7[Mes],L$36,Tabla7[Entrega completa?],"*",Tabla7[Tipo de cliente],$B70))*(COUNTIFS(Tabla7[Año],$C$34,Tabla7[Mes],L$36,Tabla7[Entrega conforme? Sin ninguna incidencia],"SI",Tabla7[Tipo de cliente],$B70)/COUNTIFS(Tabla7[Año],$C$34,Tabla7[Mes],L$36,Tabla7[Entrega conforme? Sin ninguna incidencia],"*",Tabla7[Tipo de cliente],$B70)),"")</f>
        <v/>
      </c>
      <c r="M70" s="40" t="str">
        <f>IFERROR((COUNTIFS(Tabla7[Año],$C$34,Tabla7[Mes],M$36,Tabla7[Se cumplió Plazo de entrega?],"SI",Tabla7[Tipo de cliente],$B70)/COUNTIFS(Tabla7[Año],$C$34,Tabla7[Mes],M$36,Tabla7[Se cumplió Plazo de entrega?],"*",Tabla7[Tipo de cliente],$B70))*(COUNTIFS(Tabla7[Año],$C$34,Tabla7[Mes],M$36,Tabla7[Entrega completa?],"SI",Tabla7[Tipo de cliente],$B70)/COUNTIFS(Tabla7[Año],$C$34,Tabla7[Mes],M$36,Tabla7[Entrega completa?],"*",Tabla7[Tipo de cliente],$B70))*(COUNTIFS(Tabla7[Año],$C$34,Tabla7[Mes],M$36,Tabla7[Entrega conforme? Sin ninguna incidencia],"SI",Tabla7[Tipo de cliente],$B70)/COUNTIFS(Tabla7[Año],$C$34,Tabla7[Mes],M$36,Tabla7[Entrega conforme? Sin ninguna incidencia],"*",Tabla7[Tipo de cliente],$B70)),"")</f>
        <v/>
      </c>
      <c r="N70" s="40" t="str">
        <f>IFERROR((COUNTIFS(Tabla7[Año],$C$34,Tabla7[Mes],N$36,Tabla7[Se cumplió Plazo de entrega?],"SI",Tabla7[Tipo de cliente],$B70)/COUNTIFS(Tabla7[Año],$C$34,Tabla7[Mes],N$36,Tabla7[Se cumplió Plazo de entrega?],"*",Tabla7[Tipo de cliente],$B70))*(COUNTIFS(Tabla7[Año],$C$34,Tabla7[Mes],N$36,Tabla7[Entrega completa?],"SI",Tabla7[Tipo de cliente],$B70)/COUNTIFS(Tabla7[Año],$C$34,Tabla7[Mes],N$36,Tabla7[Entrega completa?],"*",Tabla7[Tipo de cliente],$B70))*(COUNTIFS(Tabla7[Año],$C$34,Tabla7[Mes],N$36,Tabla7[Entrega conforme? Sin ninguna incidencia],"SI",Tabla7[Tipo de cliente],$B70)/COUNTIFS(Tabla7[Año],$C$34,Tabla7[Mes],N$36,Tabla7[Entrega conforme? Sin ninguna incidencia],"*",Tabla7[Tipo de cliente],$B70)),"")</f>
        <v/>
      </c>
      <c r="O70" s="40" t="str">
        <f>IFERROR((COUNTIFS(Tabla7[Año],$C$34,Tabla7[Mes],O$36,Tabla7[Se cumplió Plazo de entrega?],"SI",Tabla7[Tipo de cliente],$B70)/COUNTIFS(Tabla7[Año],$C$34,Tabla7[Mes],O$36,Tabla7[Se cumplió Plazo de entrega?],"*",Tabla7[Tipo de cliente],$B70))*(COUNTIFS(Tabla7[Año],$C$34,Tabla7[Mes],O$36,Tabla7[Entrega completa?],"SI",Tabla7[Tipo de cliente],$B70)/COUNTIFS(Tabla7[Año],$C$34,Tabla7[Mes],O$36,Tabla7[Entrega completa?],"*",Tabla7[Tipo de cliente],$B70))*(COUNTIFS(Tabla7[Año],$C$34,Tabla7[Mes],O$36,Tabla7[Entrega conforme? Sin ninguna incidencia],"SI",Tabla7[Tipo de cliente],$B70)/COUNTIFS(Tabla7[Año],$C$34,Tabla7[Mes],O$36,Tabla7[Entrega conforme? Sin ninguna incidencia],"*",Tabla7[Tipo de cliente],$B70)),"")</f>
        <v/>
      </c>
      <c r="P70" s="43" t="str">
        <f t="shared" si="3"/>
        <v/>
      </c>
    </row>
    <row r="71" spans="1:16" x14ac:dyDescent="0.25">
      <c r="A71" s="39">
        <v>9</v>
      </c>
      <c r="B71" s="47" t="str">
        <f>IF(Tablas!$L12="","",Tablas!$L12)</f>
        <v/>
      </c>
      <c r="C71" s="47"/>
      <c r="D71" s="40" t="str">
        <f>IFERROR((COUNTIFS(Tabla7[Año],$C$34,Tabla7[Mes],D$36,Tabla7[Se cumplió Plazo de entrega?],"SI",Tabla7[Tipo de cliente],$B71)/COUNTIFS(Tabla7[Año],$C$34,Tabla7[Mes],D$36,Tabla7[Se cumplió Plazo de entrega?],"*",Tabla7[Tipo de cliente],$B71))*(COUNTIFS(Tabla7[Año],$C$34,Tabla7[Mes],D$36,Tabla7[Entrega completa?],"SI",Tabla7[Tipo de cliente],$B71)/COUNTIFS(Tabla7[Año],$C$34,Tabla7[Mes],D$36,Tabla7[Entrega completa?],"*",Tabla7[Tipo de cliente],$B71))*(COUNTIFS(Tabla7[Año],$C$34,Tabla7[Mes],D$36,Tabla7[Entrega conforme? Sin ninguna incidencia],"SI",Tabla7[Tipo de cliente],$B71)/COUNTIFS(Tabla7[Año],$C$34,Tabla7[Mes],D$36,Tabla7[Entrega conforme? Sin ninguna incidencia],"*",Tabla7[Tipo de cliente],$B71)),"")</f>
        <v/>
      </c>
      <c r="E71" s="40" t="str">
        <f>IFERROR((COUNTIFS(Tabla7[Año],$C$34,Tabla7[Mes],E$36,Tabla7[Se cumplió Plazo de entrega?],"SI",Tabla7[Tipo de cliente],$B71)/COUNTIFS(Tabla7[Año],$C$34,Tabla7[Mes],E$36,Tabla7[Se cumplió Plazo de entrega?],"*",Tabla7[Tipo de cliente],$B71))*(COUNTIFS(Tabla7[Año],$C$34,Tabla7[Mes],E$36,Tabla7[Entrega completa?],"SI",Tabla7[Tipo de cliente],$B71)/COUNTIFS(Tabla7[Año],$C$34,Tabla7[Mes],E$36,Tabla7[Entrega completa?],"*",Tabla7[Tipo de cliente],$B71))*(COUNTIFS(Tabla7[Año],$C$34,Tabla7[Mes],E$36,Tabla7[Entrega conforme? Sin ninguna incidencia],"SI",Tabla7[Tipo de cliente],$B71)/COUNTIFS(Tabla7[Año],$C$34,Tabla7[Mes],E$36,Tabla7[Entrega conforme? Sin ninguna incidencia],"*",Tabla7[Tipo de cliente],$B71)),"")</f>
        <v/>
      </c>
      <c r="F71" s="40" t="str">
        <f>IFERROR((COUNTIFS(Tabla7[Año],$C$34,Tabla7[Mes],F$36,Tabla7[Se cumplió Plazo de entrega?],"SI",Tabla7[Tipo de cliente],$B71)/COUNTIFS(Tabla7[Año],$C$34,Tabla7[Mes],F$36,Tabla7[Se cumplió Plazo de entrega?],"*",Tabla7[Tipo de cliente],$B71))*(COUNTIFS(Tabla7[Año],$C$34,Tabla7[Mes],F$36,Tabla7[Entrega completa?],"SI",Tabla7[Tipo de cliente],$B71)/COUNTIFS(Tabla7[Año],$C$34,Tabla7[Mes],F$36,Tabla7[Entrega completa?],"*",Tabla7[Tipo de cliente],$B71))*(COUNTIFS(Tabla7[Año],$C$34,Tabla7[Mes],F$36,Tabla7[Entrega conforme? Sin ninguna incidencia],"SI",Tabla7[Tipo de cliente],$B71)/COUNTIFS(Tabla7[Año],$C$34,Tabla7[Mes],F$36,Tabla7[Entrega conforme? Sin ninguna incidencia],"*",Tabla7[Tipo de cliente],$B71)),"")</f>
        <v/>
      </c>
      <c r="G71" s="40" t="str">
        <f>IFERROR((COUNTIFS(Tabla7[Año],$C$34,Tabla7[Mes],G$36,Tabla7[Se cumplió Plazo de entrega?],"SI",Tabla7[Tipo de cliente],$B71)/COUNTIFS(Tabla7[Año],$C$34,Tabla7[Mes],G$36,Tabla7[Se cumplió Plazo de entrega?],"*",Tabla7[Tipo de cliente],$B71))*(COUNTIFS(Tabla7[Año],$C$34,Tabla7[Mes],G$36,Tabla7[Entrega completa?],"SI",Tabla7[Tipo de cliente],$B71)/COUNTIFS(Tabla7[Año],$C$34,Tabla7[Mes],G$36,Tabla7[Entrega completa?],"*",Tabla7[Tipo de cliente],$B71))*(COUNTIFS(Tabla7[Año],$C$34,Tabla7[Mes],G$36,Tabla7[Entrega conforme? Sin ninguna incidencia],"SI",Tabla7[Tipo de cliente],$B71)/COUNTIFS(Tabla7[Año],$C$34,Tabla7[Mes],G$36,Tabla7[Entrega conforme? Sin ninguna incidencia],"*",Tabla7[Tipo de cliente],$B71)),"")</f>
        <v/>
      </c>
      <c r="H71" s="40" t="str">
        <f>IFERROR((COUNTIFS(Tabla7[Año],$C$34,Tabla7[Mes],H$36,Tabla7[Se cumplió Plazo de entrega?],"SI",Tabla7[Tipo de cliente],$B71)/COUNTIFS(Tabla7[Año],$C$34,Tabla7[Mes],H$36,Tabla7[Se cumplió Plazo de entrega?],"*",Tabla7[Tipo de cliente],$B71))*(COUNTIFS(Tabla7[Año],$C$34,Tabla7[Mes],H$36,Tabla7[Entrega completa?],"SI",Tabla7[Tipo de cliente],$B71)/COUNTIFS(Tabla7[Año],$C$34,Tabla7[Mes],H$36,Tabla7[Entrega completa?],"*",Tabla7[Tipo de cliente],$B71))*(COUNTIFS(Tabla7[Año],$C$34,Tabla7[Mes],H$36,Tabla7[Entrega conforme? Sin ninguna incidencia],"SI",Tabla7[Tipo de cliente],$B71)/COUNTIFS(Tabla7[Año],$C$34,Tabla7[Mes],H$36,Tabla7[Entrega conforme? Sin ninguna incidencia],"*",Tabla7[Tipo de cliente],$B71)),"")</f>
        <v/>
      </c>
      <c r="I71" s="40" t="str">
        <f>IFERROR((COUNTIFS(Tabla7[Año],$C$34,Tabla7[Mes],I$36,Tabla7[Se cumplió Plazo de entrega?],"SI",Tabla7[Tipo de cliente],$B71)/COUNTIFS(Tabla7[Año],$C$34,Tabla7[Mes],I$36,Tabla7[Se cumplió Plazo de entrega?],"*",Tabla7[Tipo de cliente],$B71))*(COUNTIFS(Tabla7[Año],$C$34,Tabla7[Mes],I$36,Tabla7[Entrega completa?],"SI",Tabla7[Tipo de cliente],$B71)/COUNTIFS(Tabla7[Año],$C$34,Tabla7[Mes],I$36,Tabla7[Entrega completa?],"*",Tabla7[Tipo de cliente],$B71))*(COUNTIFS(Tabla7[Año],$C$34,Tabla7[Mes],I$36,Tabla7[Entrega conforme? Sin ninguna incidencia],"SI",Tabla7[Tipo de cliente],$B71)/COUNTIFS(Tabla7[Año],$C$34,Tabla7[Mes],I$36,Tabla7[Entrega conforme? Sin ninguna incidencia],"*",Tabla7[Tipo de cliente],$B71)),"")</f>
        <v/>
      </c>
      <c r="J71" s="40" t="str">
        <f>IFERROR((COUNTIFS(Tabla7[Año],$C$34,Tabla7[Mes],J$36,Tabla7[Se cumplió Plazo de entrega?],"SI",Tabla7[Tipo de cliente],$B71)/COUNTIFS(Tabla7[Año],$C$34,Tabla7[Mes],J$36,Tabla7[Se cumplió Plazo de entrega?],"*",Tabla7[Tipo de cliente],$B71))*(COUNTIFS(Tabla7[Año],$C$34,Tabla7[Mes],J$36,Tabla7[Entrega completa?],"SI",Tabla7[Tipo de cliente],$B71)/COUNTIFS(Tabla7[Año],$C$34,Tabla7[Mes],J$36,Tabla7[Entrega completa?],"*",Tabla7[Tipo de cliente],$B71))*(COUNTIFS(Tabla7[Año],$C$34,Tabla7[Mes],J$36,Tabla7[Entrega conforme? Sin ninguna incidencia],"SI",Tabla7[Tipo de cliente],$B71)/COUNTIFS(Tabla7[Año],$C$34,Tabla7[Mes],J$36,Tabla7[Entrega conforme? Sin ninguna incidencia],"*",Tabla7[Tipo de cliente],$B71)),"")</f>
        <v/>
      </c>
      <c r="K71" s="40" t="str">
        <f>IFERROR((COUNTIFS(Tabla7[Año],$C$34,Tabla7[Mes],K$36,Tabla7[Se cumplió Plazo de entrega?],"SI",Tabla7[Tipo de cliente],$B71)/COUNTIFS(Tabla7[Año],$C$34,Tabla7[Mes],K$36,Tabla7[Se cumplió Plazo de entrega?],"*",Tabla7[Tipo de cliente],$B71))*(COUNTIFS(Tabla7[Año],$C$34,Tabla7[Mes],K$36,Tabla7[Entrega completa?],"SI",Tabla7[Tipo de cliente],$B71)/COUNTIFS(Tabla7[Año],$C$34,Tabla7[Mes],K$36,Tabla7[Entrega completa?],"*",Tabla7[Tipo de cliente],$B71))*(COUNTIFS(Tabla7[Año],$C$34,Tabla7[Mes],K$36,Tabla7[Entrega conforme? Sin ninguna incidencia],"SI",Tabla7[Tipo de cliente],$B71)/COUNTIFS(Tabla7[Año],$C$34,Tabla7[Mes],K$36,Tabla7[Entrega conforme? Sin ninguna incidencia],"*",Tabla7[Tipo de cliente],$B71)),"")</f>
        <v/>
      </c>
      <c r="L71" s="40" t="str">
        <f>IFERROR((COUNTIFS(Tabla7[Año],$C$34,Tabla7[Mes],L$36,Tabla7[Se cumplió Plazo de entrega?],"SI",Tabla7[Tipo de cliente],$B71)/COUNTIFS(Tabla7[Año],$C$34,Tabla7[Mes],L$36,Tabla7[Se cumplió Plazo de entrega?],"*",Tabla7[Tipo de cliente],$B71))*(COUNTIFS(Tabla7[Año],$C$34,Tabla7[Mes],L$36,Tabla7[Entrega completa?],"SI",Tabla7[Tipo de cliente],$B71)/COUNTIFS(Tabla7[Año],$C$34,Tabla7[Mes],L$36,Tabla7[Entrega completa?],"*",Tabla7[Tipo de cliente],$B71))*(COUNTIFS(Tabla7[Año],$C$34,Tabla7[Mes],L$36,Tabla7[Entrega conforme? Sin ninguna incidencia],"SI",Tabla7[Tipo de cliente],$B71)/COUNTIFS(Tabla7[Año],$C$34,Tabla7[Mes],L$36,Tabla7[Entrega conforme? Sin ninguna incidencia],"*",Tabla7[Tipo de cliente],$B71)),"")</f>
        <v/>
      </c>
      <c r="M71" s="40" t="str">
        <f>IFERROR((COUNTIFS(Tabla7[Año],$C$34,Tabla7[Mes],M$36,Tabla7[Se cumplió Plazo de entrega?],"SI",Tabla7[Tipo de cliente],$B71)/COUNTIFS(Tabla7[Año],$C$34,Tabla7[Mes],M$36,Tabla7[Se cumplió Plazo de entrega?],"*",Tabla7[Tipo de cliente],$B71))*(COUNTIFS(Tabla7[Año],$C$34,Tabla7[Mes],M$36,Tabla7[Entrega completa?],"SI",Tabla7[Tipo de cliente],$B71)/COUNTIFS(Tabla7[Año],$C$34,Tabla7[Mes],M$36,Tabla7[Entrega completa?],"*",Tabla7[Tipo de cliente],$B71))*(COUNTIFS(Tabla7[Año],$C$34,Tabla7[Mes],M$36,Tabla7[Entrega conforme? Sin ninguna incidencia],"SI",Tabla7[Tipo de cliente],$B71)/COUNTIFS(Tabla7[Año],$C$34,Tabla7[Mes],M$36,Tabla7[Entrega conforme? Sin ninguna incidencia],"*",Tabla7[Tipo de cliente],$B71)),"")</f>
        <v/>
      </c>
      <c r="N71" s="40" t="str">
        <f>IFERROR((COUNTIFS(Tabla7[Año],$C$34,Tabla7[Mes],N$36,Tabla7[Se cumplió Plazo de entrega?],"SI",Tabla7[Tipo de cliente],$B71)/COUNTIFS(Tabla7[Año],$C$34,Tabla7[Mes],N$36,Tabla7[Se cumplió Plazo de entrega?],"*",Tabla7[Tipo de cliente],$B71))*(COUNTIFS(Tabla7[Año],$C$34,Tabla7[Mes],N$36,Tabla7[Entrega completa?],"SI",Tabla7[Tipo de cliente],$B71)/COUNTIFS(Tabla7[Año],$C$34,Tabla7[Mes],N$36,Tabla7[Entrega completa?],"*",Tabla7[Tipo de cliente],$B71))*(COUNTIFS(Tabla7[Año],$C$34,Tabla7[Mes],N$36,Tabla7[Entrega conforme? Sin ninguna incidencia],"SI",Tabla7[Tipo de cliente],$B71)/COUNTIFS(Tabla7[Año],$C$34,Tabla7[Mes],N$36,Tabla7[Entrega conforme? Sin ninguna incidencia],"*",Tabla7[Tipo de cliente],$B71)),"")</f>
        <v/>
      </c>
      <c r="O71" s="40" t="str">
        <f>IFERROR((COUNTIFS(Tabla7[Año],$C$34,Tabla7[Mes],O$36,Tabla7[Se cumplió Plazo de entrega?],"SI",Tabla7[Tipo de cliente],$B71)/COUNTIFS(Tabla7[Año],$C$34,Tabla7[Mes],O$36,Tabla7[Se cumplió Plazo de entrega?],"*",Tabla7[Tipo de cliente],$B71))*(COUNTIFS(Tabla7[Año],$C$34,Tabla7[Mes],O$36,Tabla7[Entrega completa?],"SI",Tabla7[Tipo de cliente],$B71)/COUNTIFS(Tabla7[Año],$C$34,Tabla7[Mes],O$36,Tabla7[Entrega completa?],"*",Tabla7[Tipo de cliente],$B71))*(COUNTIFS(Tabla7[Año],$C$34,Tabla7[Mes],O$36,Tabla7[Entrega conforme? Sin ninguna incidencia],"SI",Tabla7[Tipo de cliente],$B71)/COUNTIFS(Tabla7[Año],$C$34,Tabla7[Mes],O$36,Tabla7[Entrega conforme? Sin ninguna incidencia],"*",Tabla7[Tipo de cliente],$B71)),"")</f>
        <v/>
      </c>
      <c r="P71" s="43" t="str">
        <f t="shared" si="3"/>
        <v/>
      </c>
    </row>
    <row r="72" spans="1:16" x14ac:dyDescent="0.25">
      <c r="A72" s="39">
        <v>10</v>
      </c>
      <c r="B72" s="47" t="str">
        <f>IF(Tablas!$L13="","",Tablas!$L13)</f>
        <v/>
      </c>
      <c r="C72" s="47"/>
      <c r="D72" s="40" t="str">
        <f>IFERROR((COUNTIFS(Tabla7[Año],$C$34,Tabla7[Mes],D$36,Tabla7[Se cumplió Plazo de entrega?],"SI",Tabla7[Tipo de cliente],$B72)/COUNTIFS(Tabla7[Año],$C$34,Tabla7[Mes],D$36,Tabla7[Se cumplió Plazo de entrega?],"*",Tabla7[Tipo de cliente],$B72))*(COUNTIFS(Tabla7[Año],$C$34,Tabla7[Mes],D$36,Tabla7[Entrega completa?],"SI",Tabla7[Tipo de cliente],$B72)/COUNTIFS(Tabla7[Año],$C$34,Tabla7[Mes],D$36,Tabla7[Entrega completa?],"*",Tabla7[Tipo de cliente],$B72))*(COUNTIFS(Tabla7[Año],$C$34,Tabla7[Mes],D$36,Tabla7[Entrega conforme? Sin ninguna incidencia],"SI",Tabla7[Tipo de cliente],$B72)/COUNTIFS(Tabla7[Año],$C$34,Tabla7[Mes],D$36,Tabla7[Entrega conforme? Sin ninguna incidencia],"*",Tabla7[Tipo de cliente],$B72)),"")</f>
        <v/>
      </c>
      <c r="E72" s="40" t="str">
        <f>IFERROR((COUNTIFS(Tabla7[Año],$C$34,Tabla7[Mes],E$36,Tabla7[Se cumplió Plazo de entrega?],"SI",Tabla7[Tipo de cliente],$B72)/COUNTIFS(Tabla7[Año],$C$34,Tabla7[Mes],E$36,Tabla7[Se cumplió Plazo de entrega?],"*",Tabla7[Tipo de cliente],$B72))*(COUNTIFS(Tabla7[Año],$C$34,Tabla7[Mes],E$36,Tabla7[Entrega completa?],"SI",Tabla7[Tipo de cliente],$B72)/COUNTIFS(Tabla7[Año],$C$34,Tabla7[Mes],E$36,Tabla7[Entrega completa?],"*",Tabla7[Tipo de cliente],$B72))*(COUNTIFS(Tabla7[Año],$C$34,Tabla7[Mes],E$36,Tabla7[Entrega conforme? Sin ninguna incidencia],"SI",Tabla7[Tipo de cliente],$B72)/COUNTIFS(Tabla7[Año],$C$34,Tabla7[Mes],E$36,Tabla7[Entrega conforme? Sin ninguna incidencia],"*",Tabla7[Tipo de cliente],$B72)),"")</f>
        <v/>
      </c>
      <c r="F72" s="40" t="str">
        <f>IFERROR((COUNTIFS(Tabla7[Año],$C$34,Tabla7[Mes],F$36,Tabla7[Se cumplió Plazo de entrega?],"SI",Tabla7[Tipo de cliente],$B72)/COUNTIFS(Tabla7[Año],$C$34,Tabla7[Mes],F$36,Tabla7[Se cumplió Plazo de entrega?],"*",Tabla7[Tipo de cliente],$B72))*(COUNTIFS(Tabla7[Año],$C$34,Tabla7[Mes],F$36,Tabla7[Entrega completa?],"SI",Tabla7[Tipo de cliente],$B72)/COUNTIFS(Tabla7[Año],$C$34,Tabla7[Mes],F$36,Tabla7[Entrega completa?],"*",Tabla7[Tipo de cliente],$B72))*(COUNTIFS(Tabla7[Año],$C$34,Tabla7[Mes],F$36,Tabla7[Entrega conforme? Sin ninguna incidencia],"SI",Tabla7[Tipo de cliente],$B72)/COUNTIFS(Tabla7[Año],$C$34,Tabla7[Mes],F$36,Tabla7[Entrega conforme? Sin ninguna incidencia],"*",Tabla7[Tipo de cliente],$B72)),"")</f>
        <v/>
      </c>
      <c r="G72" s="40" t="str">
        <f>IFERROR((COUNTIFS(Tabla7[Año],$C$34,Tabla7[Mes],G$36,Tabla7[Se cumplió Plazo de entrega?],"SI",Tabla7[Tipo de cliente],$B72)/COUNTIFS(Tabla7[Año],$C$34,Tabla7[Mes],G$36,Tabla7[Se cumplió Plazo de entrega?],"*",Tabla7[Tipo de cliente],$B72))*(COUNTIFS(Tabla7[Año],$C$34,Tabla7[Mes],G$36,Tabla7[Entrega completa?],"SI",Tabla7[Tipo de cliente],$B72)/COUNTIFS(Tabla7[Año],$C$34,Tabla7[Mes],G$36,Tabla7[Entrega completa?],"*",Tabla7[Tipo de cliente],$B72))*(COUNTIFS(Tabla7[Año],$C$34,Tabla7[Mes],G$36,Tabla7[Entrega conforme? Sin ninguna incidencia],"SI",Tabla7[Tipo de cliente],$B72)/COUNTIFS(Tabla7[Año],$C$34,Tabla7[Mes],G$36,Tabla7[Entrega conforme? Sin ninguna incidencia],"*",Tabla7[Tipo de cliente],$B72)),"")</f>
        <v/>
      </c>
      <c r="H72" s="40" t="str">
        <f>IFERROR((COUNTIFS(Tabla7[Año],$C$34,Tabla7[Mes],H$36,Tabla7[Se cumplió Plazo de entrega?],"SI",Tabla7[Tipo de cliente],$B72)/COUNTIFS(Tabla7[Año],$C$34,Tabla7[Mes],H$36,Tabla7[Se cumplió Plazo de entrega?],"*",Tabla7[Tipo de cliente],$B72))*(COUNTIFS(Tabla7[Año],$C$34,Tabla7[Mes],H$36,Tabla7[Entrega completa?],"SI",Tabla7[Tipo de cliente],$B72)/COUNTIFS(Tabla7[Año],$C$34,Tabla7[Mes],H$36,Tabla7[Entrega completa?],"*",Tabla7[Tipo de cliente],$B72))*(COUNTIFS(Tabla7[Año],$C$34,Tabla7[Mes],H$36,Tabla7[Entrega conforme? Sin ninguna incidencia],"SI",Tabla7[Tipo de cliente],$B72)/COUNTIFS(Tabla7[Año],$C$34,Tabla7[Mes],H$36,Tabla7[Entrega conforme? Sin ninguna incidencia],"*",Tabla7[Tipo de cliente],$B72)),"")</f>
        <v/>
      </c>
      <c r="I72" s="40" t="str">
        <f>IFERROR((COUNTIFS(Tabla7[Año],$C$34,Tabla7[Mes],I$36,Tabla7[Se cumplió Plazo de entrega?],"SI",Tabla7[Tipo de cliente],$B72)/COUNTIFS(Tabla7[Año],$C$34,Tabla7[Mes],I$36,Tabla7[Se cumplió Plazo de entrega?],"*",Tabla7[Tipo de cliente],$B72))*(COUNTIFS(Tabla7[Año],$C$34,Tabla7[Mes],I$36,Tabla7[Entrega completa?],"SI",Tabla7[Tipo de cliente],$B72)/COUNTIFS(Tabla7[Año],$C$34,Tabla7[Mes],I$36,Tabla7[Entrega completa?],"*",Tabla7[Tipo de cliente],$B72))*(COUNTIFS(Tabla7[Año],$C$34,Tabla7[Mes],I$36,Tabla7[Entrega conforme? Sin ninguna incidencia],"SI",Tabla7[Tipo de cliente],$B72)/COUNTIFS(Tabla7[Año],$C$34,Tabla7[Mes],I$36,Tabla7[Entrega conforme? Sin ninguna incidencia],"*",Tabla7[Tipo de cliente],$B72)),"")</f>
        <v/>
      </c>
      <c r="J72" s="40" t="str">
        <f>IFERROR((COUNTIFS(Tabla7[Año],$C$34,Tabla7[Mes],J$36,Tabla7[Se cumplió Plazo de entrega?],"SI",Tabla7[Tipo de cliente],$B72)/COUNTIFS(Tabla7[Año],$C$34,Tabla7[Mes],J$36,Tabla7[Se cumplió Plazo de entrega?],"*",Tabla7[Tipo de cliente],$B72))*(COUNTIFS(Tabla7[Año],$C$34,Tabla7[Mes],J$36,Tabla7[Entrega completa?],"SI",Tabla7[Tipo de cliente],$B72)/COUNTIFS(Tabla7[Año],$C$34,Tabla7[Mes],J$36,Tabla7[Entrega completa?],"*",Tabla7[Tipo de cliente],$B72))*(COUNTIFS(Tabla7[Año],$C$34,Tabla7[Mes],J$36,Tabla7[Entrega conforme? Sin ninguna incidencia],"SI",Tabla7[Tipo de cliente],$B72)/COUNTIFS(Tabla7[Año],$C$34,Tabla7[Mes],J$36,Tabla7[Entrega conforme? Sin ninguna incidencia],"*",Tabla7[Tipo de cliente],$B72)),"")</f>
        <v/>
      </c>
      <c r="K72" s="40" t="str">
        <f>IFERROR((COUNTIFS(Tabla7[Año],$C$34,Tabla7[Mes],K$36,Tabla7[Se cumplió Plazo de entrega?],"SI",Tabla7[Tipo de cliente],$B72)/COUNTIFS(Tabla7[Año],$C$34,Tabla7[Mes],K$36,Tabla7[Se cumplió Plazo de entrega?],"*",Tabla7[Tipo de cliente],$B72))*(COUNTIFS(Tabla7[Año],$C$34,Tabla7[Mes],K$36,Tabla7[Entrega completa?],"SI",Tabla7[Tipo de cliente],$B72)/COUNTIFS(Tabla7[Año],$C$34,Tabla7[Mes],K$36,Tabla7[Entrega completa?],"*",Tabla7[Tipo de cliente],$B72))*(COUNTIFS(Tabla7[Año],$C$34,Tabla7[Mes],K$36,Tabla7[Entrega conforme? Sin ninguna incidencia],"SI",Tabla7[Tipo de cliente],$B72)/COUNTIFS(Tabla7[Año],$C$34,Tabla7[Mes],K$36,Tabla7[Entrega conforme? Sin ninguna incidencia],"*",Tabla7[Tipo de cliente],$B72)),"")</f>
        <v/>
      </c>
      <c r="L72" s="40" t="str">
        <f>IFERROR((COUNTIFS(Tabla7[Año],$C$34,Tabla7[Mes],L$36,Tabla7[Se cumplió Plazo de entrega?],"SI",Tabla7[Tipo de cliente],$B72)/COUNTIFS(Tabla7[Año],$C$34,Tabla7[Mes],L$36,Tabla7[Se cumplió Plazo de entrega?],"*",Tabla7[Tipo de cliente],$B72))*(COUNTIFS(Tabla7[Año],$C$34,Tabla7[Mes],L$36,Tabla7[Entrega completa?],"SI",Tabla7[Tipo de cliente],$B72)/COUNTIFS(Tabla7[Año],$C$34,Tabla7[Mes],L$36,Tabla7[Entrega completa?],"*",Tabla7[Tipo de cliente],$B72))*(COUNTIFS(Tabla7[Año],$C$34,Tabla7[Mes],L$36,Tabla7[Entrega conforme? Sin ninguna incidencia],"SI",Tabla7[Tipo de cliente],$B72)/COUNTIFS(Tabla7[Año],$C$34,Tabla7[Mes],L$36,Tabla7[Entrega conforme? Sin ninguna incidencia],"*",Tabla7[Tipo de cliente],$B72)),"")</f>
        <v/>
      </c>
      <c r="M72" s="40" t="str">
        <f>IFERROR((COUNTIFS(Tabla7[Año],$C$34,Tabla7[Mes],M$36,Tabla7[Se cumplió Plazo de entrega?],"SI",Tabla7[Tipo de cliente],$B72)/COUNTIFS(Tabla7[Año],$C$34,Tabla7[Mes],M$36,Tabla7[Se cumplió Plazo de entrega?],"*",Tabla7[Tipo de cliente],$B72))*(COUNTIFS(Tabla7[Año],$C$34,Tabla7[Mes],M$36,Tabla7[Entrega completa?],"SI",Tabla7[Tipo de cliente],$B72)/COUNTIFS(Tabla7[Año],$C$34,Tabla7[Mes],M$36,Tabla7[Entrega completa?],"*",Tabla7[Tipo de cliente],$B72))*(COUNTIFS(Tabla7[Año],$C$34,Tabla7[Mes],M$36,Tabla7[Entrega conforme? Sin ninguna incidencia],"SI",Tabla7[Tipo de cliente],$B72)/COUNTIFS(Tabla7[Año],$C$34,Tabla7[Mes],M$36,Tabla7[Entrega conforme? Sin ninguna incidencia],"*",Tabla7[Tipo de cliente],$B72)),"")</f>
        <v/>
      </c>
      <c r="N72" s="40" t="str">
        <f>IFERROR((COUNTIFS(Tabla7[Año],$C$34,Tabla7[Mes],N$36,Tabla7[Se cumplió Plazo de entrega?],"SI",Tabla7[Tipo de cliente],$B72)/COUNTIFS(Tabla7[Año],$C$34,Tabla7[Mes],N$36,Tabla7[Se cumplió Plazo de entrega?],"*",Tabla7[Tipo de cliente],$B72))*(COUNTIFS(Tabla7[Año],$C$34,Tabla7[Mes],N$36,Tabla7[Entrega completa?],"SI",Tabla7[Tipo de cliente],$B72)/COUNTIFS(Tabla7[Año],$C$34,Tabla7[Mes],N$36,Tabla7[Entrega completa?],"*",Tabla7[Tipo de cliente],$B72))*(COUNTIFS(Tabla7[Año],$C$34,Tabla7[Mes],N$36,Tabla7[Entrega conforme? Sin ninguna incidencia],"SI",Tabla7[Tipo de cliente],$B72)/COUNTIFS(Tabla7[Año],$C$34,Tabla7[Mes],N$36,Tabla7[Entrega conforme? Sin ninguna incidencia],"*",Tabla7[Tipo de cliente],$B72)),"")</f>
        <v/>
      </c>
      <c r="O72" s="40" t="str">
        <f>IFERROR((COUNTIFS(Tabla7[Año],$C$34,Tabla7[Mes],O$36,Tabla7[Se cumplió Plazo de entrega?],"SI",Tabla7[Tipo de cliente],$B72)/COUNTIFS(Tabla7[Año],$C$34,Tabla7[Mes],O$36,Tabla7[Se cumplió Plazo de entrega?],"*",Tabla7[Tipo de cliente],$B72))*(COUNTIFS(Tabla7[Año],$C$34,Tabla7[Mes],O$36,Tabla7[Entrega completa?],"SI",Tabla7[Tipo de cliente],$B72)/COUNTIFS(Tabla7[Año],$C$34,Tabla7[Mes],O$36,Tabla7[Entrega completa?],"*",Tabla7[Tipo de cliente],$B72))*(COUNTIFS(Tabla7[Año],$C$34,Tabla7[Mes],O$36,Tabla7[Entrega conforme? Sin ninguna incidencia],"SI",Tabla7[Tipo de cliente],$B72)/COUNTIFS(Tabla7[Año],$C$34,Tabla7[Mes],O$36,Tabla7[Entrega conforme? Sin ninguna incidencia],"*",Tabla7[Tipo de cliente],$B72)),"")</f>
        <v/>
      </c>
      <c r="P72" s="43" t="str">
        <f t="shared" si="3"/>
        <v/>
      </c>
    </row>
    <row r="73" spans="1:16" x14ac:dyDescent="0.25">
      <c r="A73" s="39">
        <v>11</v>
      </c>
      <c r="B73" s="47" t="str">
        <f>IF(Tablas!$L14="","",Tablas!$L14)</f>
        <v/>
      </c>
      <c r="C73" s="47"/>
      <c r="D73" s="40" t="str">
        <f>IFERROR((COUNTIFS(Tabla7[Año],$C$34,Tabla7[Mes],D$36,Tabla7[Se cumplió Plazo de entrega?],"SI",Tabla7[Tipo de cliente],$B73)/COUNTIFS(Tabla7[Año],$C$34,Tabla7[Mes],D$36,Tabla7[Se cumplió Plazo de entrega?],"*",Tabla7[Tipo de cliente],$B73))*(COUNTIFS(Tabla7[Año],$C$34,Tabla7[Mes],D$36,Tabla7[Entrega completa?],"SI",Tabla7[Tipo de cliente],$B73)/COUNTIFS(Tabla7[Año],$C$34,Tabla7[Mes],D$36,Tabla7[Entrega completa?],"*",Tabla7[Tipo de cliente],$B73))*(COUNTIFS(Tabla7[Año],$C$34,Tabla7[Mes],D$36,Tabla7[Entrega conforme? Sin ninguna incidencia],"SI",Tabla7[Tipo de cliente],$B73)/COUNTIFS(Tabla7[Año],$C$34,Tabla7[Mes],D$36,Tabla7[Entrega conforme? Sin ninguna incidencia],"*",Tabla7[Tipo de cliente],$B73)),"")</f>
        <v/>
      </c>
      <c r="E73" s="40" t="str">
        <f>IFERROR((COUNTIFS(Tabla7[Año],$C$34,Tabla7[Mes],E$36,Tabla7[Se cumplió Plazo de entrega?],"SI",Tabla7[Tipo de cliente],$B73)/COUNTIFS(Tabla7[Año],$C$34,Tabla7[Mes],E$36,Tabla7[Se cumplió Plazo de entrega?],"*",Tabla7[Tipo de cliente],$B73))*(COUNTIFS(Tabla7[Año],$C$34,Tabla7[Mes],E$36,Tabla7[Entrega completa?],"SI",Tabla7[Tipo de cliente],$B73)/COUNTIFS(Tabla7[Año],$C$34,Tabla7[Mes],E$36,Tabla7[Entrega completa?],"*",Tabla7[Tipo de cliente],$B73))*(COUNTIFS(Tabla7[Año],$C$34,Tabla7[Mes],E$36,Tabla7[Entrega conforme? Sin ninguna incidencia],"SI",Tabla7[Tipo de cliente],$B73)/COUNTIFS(Tabla7[Año],$C$34,Tabla7[Mes],E$36,Tabla7[Entrega conforme? Sin ninguna incidencia],"*",Tabla7[Tipo de cliente],$B73)),"")</f>
        <v/>
      </c>
      <c r="F73" s="40" t="str">
        <f>IFERROR((COUNTIFS(Tabla7[Año],$C$34,Tabla7[Mes],F$36,Tabla7[Se cumplió Plazo de entrega?],"SI",Tabla7[Tipo de cliente],$B73)/COUNTIFS(Tabla7[Año],$C$34,Tabla7[Mes],F$36,Tabla7[Se cumplió Plazo de entrega?],"*",Tabla7[Tipo de cliente],$B73))*(COUNTIFS(Tabla7[Año],$C$34,Tabla7[Mes],F$36,Tabla7[Entrega completa?],"SI",Tabla7[Tipo de cliente],$B73)/COUNTIFS(Tabla7[Año],$C$34,Tabla7[Mes],F$36,Tabla7[Entrega completa?],"*",Tabla7[Tipo de cliente],$B73))*(COUNTIFS(Tabla7[Año],$C$34,Tabla7[Mes],F$36,Tabla7[Entrega conforme? Sin ninguna incidencia],"SI",Tabla7[Tipo de cliente],$B73)/COUNTIFS(Tabla7[Año],$C$34,Tabla7[Mes],F$36,Tabla7[Entrega conforme? Sin ninguna incidencia],"*",Tabla7[Tipo de cliente],$B73)),"")</f>
        <v/>
      </c>
      <c r="G73" s="40" t="str">
        <f>IFERROR((COUNTIFS(Tabla7[Año],$C$34,Tabla7[Mes],G$36,Tabla7[Se cumplió Plazo de entrega?],"SI",Tabla7[Tipo de cliente],$B73)/COUNTIFS(Tabla7[Año],$C$34,Tabla7[Mes],G$36,Tabla7[Se cumplió Plazo de entrega?],"*",Tabla7[Tipo de cliente],$B73))*(COUNTIFS(Tabla7[Año],$C$34,Tabla7[Mes],G$36,Tabla7[Entrega completa?],"SI",Tabla7[Tipo de cliente],$B73)/COUNTIFS(Tabla7[Año],$C$34,Tabla7[Mes],G$36,Tabla7[Entrega completa?],"*",Tabla7[Tipo de cliente],$B73))*(COUNTIFS(Tabla7[Año],$C$34,Tabla7[Mes],G$36,Tabla7[Entrega conforme? Sin ninguna incidencia],"SI",Tabla7[Tipo de cliente],$B73)/COUNTIFS(Tabla7[Año],$C$34,Tabla7[Mes],G$36,Tabla7[Entrega conforme? Sin ninguna incidencia],"*",Tabla7[Tipo de cliente],$B73)),"")</f>
        <v/>
      </c>
      <c r="H73" s="40" t="str">
        <f>IFERROR((COUNTIFS(Tabla7[Año],$C$34,Tabla7[Mes],H$36,Tabla7[Se cumplió Plazo de entrega?],"SI",Tabla7[Tipo de cliente],$B73)/COUNTIFS(Tabla7[Año],$C$34,Tabla7[Mes],H$36,Tabla7[Se cumplió Plazo de entrega?],"*",Tabla7[Tipo de cliente],$B73))*(COUNTIFS(Tabla7[Año],$C$34,Tabla7[Mes],H$36,Tabla7[Entrega completa?],"SI",Tabla7[Tipo de cliente],$B73)/COUNTIFS(Tabla7[Año],$C$34,Tabla7[Mes],H$36,Tabla7[Entrega completa?],"*",Tabla7[Tipo de cliente],$B73))*(COUNTIFS(Tabla7[Año],$C$34,Tabla7[Mes],H$36,Tabla7[Entrega conforme? Sin ninguna incidencia],"SI",Tabla7[Tipo de cliente],$B73)/COUNTIFS(Tabla7[Año],$C$34,Tabla7[Mes],H$36,Tabla7[Entrega conforme? Sin ninguna incidencia],"*",Tabla7[Tipo de cliente],$B73)),"")</f>
        <v/>
      </c>
      <c r="I73" s="40" t="str">
        <f>IFERROR((COUNTIFS(Tabla7[Año],$C$34,Tabla7[Mes],I$36,Tabla7[Se cumplió Plazo de entrega?],"SI",Tabla7[Tipo de cliente],$B73)/COUNTIFS(Tabla7[Año],$C$34,Tabla7[Mes],I$36,Tabla7[Se cumplió Plazo de entrega?],"*",Tabla7[Tipo de cliente],$B73))*(COUNTIFS(Tabla7[Año],$C$34,Tabla7[Mes],I$36,Tabla7[Entrega completa?],"SI",Tabla7[Tipo de cliente],$B73)/COUNTIFS(Tabla7[Año],$C$34,Tabla7[Mes],I$36,Tabla7[Entrega completa?],"*",Tabla7[Tipo de cliente],$B73))*(COUNTIFS(Tabla7[Año],$C$34,Tabla7[Mes],I$36,Tabla7[Entrega conforme? Sin ninguna incidencia],"SI",Tabla7[Tipo de cliente],$B73)/COUNTIFS(Tabla7[Año],$C$34,Tabla7[Mes],I$36,Tabla7[Entrega conforme? Sin ninguna incidencia],"*",Tabla7[Tipo de cliente],$B73)),"")</f>
        <v/>
      </c>
      <c r="J73" s="40" t="str">
        <f>IFERROR((COUNTIFS(Tabla7[Año],$C$34,Tabla7[Mes],J$36,Tabla7[Se cumplió Plazo de entrega?],"SI",Tabla7[Tipo de cliente],$B73)/COUNTIFS(Tabla7[Año],$C$34,Tabla7[Mes],J$36,Tabla7[Se cumplió Plazo de entrega?],"*",Tabla7[Tipo de cliente],$B73))*(COUNTIFS(Tabla7[Año],$C$34,Tabla7[Mes],J$36,Tabla7[Entrega completa?],"SI",Tabla7[Tipo de cliente],$B73)/COUNTIFS(Tabla7[Año],$C$34,Tabla7[Mes],J$36,Tabla7[Entrega completa?],"*",Tabla7[Tipo de cliente],$B73))*(COUNTIFS(Tabla7[Año],$C$34,Tabla7[Mes],J$36,Tabla7[Entrega conforme? Sin ninguna incidencia],"SI",Tabla7[Tipo de cliente],$B73)/COUNTIFS(Tabla7[Año],$C$34,Tabla7[Mes],J$36,Tabla7[Entrega conforme? Sin ninguna incidencia],"*",Tabla7[Tipo de cliente],$B73)),"")</f>
        <v/>
      </c>
      <c r="K73" s="40" t="str">
        <f>IFERROR((COUNTIFS(Tabla7[Año],$C$34,Tabla7[Mes],K$36,Tabla7[Se cumplió Plazo de entrega?],"SI",Tabla7[Tipo de cliente],$B73)/COUNTIFS(Tabla7[Año],$C$34,Tabla7[Mes],K$36,Tabla7[Se cumplió Plazo de entrega?],"*",Tabla7[Tipo de cliente],$B73))*(COUNTIFS(Tabla7[Año],$C$34,Tabla7[Mes],K$36,Tabla7[Entrega completa?],"SI",Tabla7[Tipo de cliente],$B73)/COUNTIFS(Tabla7[Año],$C$34,Tabla7[Mes],K$36,Tabla7[Entrega completa?],"*",Tabla7[Tipo de cliente],$B73))*(COUNTIFS(Tabla7[Año],$C$34,Tabla7[Mes],K$36,Tabla7[Entrega conforme? Sin ninguna incidencia],"SI",Tabla7[Tipo de cliente],$B73)/COUNTIFS(Tabla7[Año],$C$34,Tabla7[Mes],K$36,Tabla7[Entrega conforme? Sin ninguna incidencia],"*",Tabla7[Tipo de cliente],$B73)),"")</f>
        <v/>
      </c>
      <c r="L73" s="40" t="str">
        <f>IFERROR((COUNTIFS(Tabla7[Año],$C$34,Tabla7[Mes],L$36,Tabla7[Se cumplió Plazo de entrega?],"SI",Tabla7[Tipo de cliente],$B73)/COUNTIFS(Tabla7[Año],$C$34,Tabla7[Mes],L$36,Tabla7[Se cumplió Plazo de entrega?],"*",Tabla7[Tipo de cliente],$B73))*(COUNTIFS(Tabla7[Año],$C$34,Tabla7[Mes],L$36,Tabla7[Entrega completa?],"SI",Tabla7[Tipo de cliente],$B73)/COUNTIFS(Tabla7[Año],$C$34,Tabla7[Mes],L$36,Tabla7[Entrega completa?],"*",Tabla7[Tipo de cliente],$B73))*(COUNTIFS(Tabla7[Año],$C$34,Tabla7[Mes],L$36,Tabla7[Entrega conforme? Sin ninguna incidencia],"SI",Tabla7[Tipo de cliente],$B73)/COUNTIFS(Tabla7[Año],$C$34,Tabla7[Mes],L$36,Tabla7[Entrega conforme? Sin ninguna incidencia],"*",Tabla7[Tipo de cliente],$B73)),"")</f>
        <v/>
      </c>
      <c r="M73" s="40" t="str">
        <f>IFERROR((COUNTIFS(Tabla7[Año],$C$34,Tabla7[Mes],M$36,Tabla7[Se cumplió Plazo de entrega?],"SI",Tabla7[Tipo de cliente],$B73)/COUNTIFS(Tabla7[Año],$C$34,Tabla7[Mes],M$36,Tabla7[Se cumplió Plazo de entrega?],"*",Tabla7[Tipo de cliente],$B73))*(COUNTIFS(Tabla7[Año],$C$34,Tabla7[Mes],M$36,Tabla7[Entrega completa?],"SI",Tabla7[Tipo de cliente],$B73)/COUNTIFS(Tabla7[Año],$C$34,Tabla7[Mes],M$36,Tabla7[Entrega completa?],"*",Tabla7[Tipo de cliente],$B73))*(COUNTIFS(Tabla7[Año],$C$34,Tabla7[Mes],M$36,Tabla7[Entrega conforme? Sin ninguna incidencia],"SI",Tabla7[Tipo de cliente],$B73)/COUNTIFS(Tabla7[Año],$C$34,Tabla7[Mes],M$36,Tabla7[Entrega conforme? Sin ninguna incidencia],"*",Tabla7[Tipo de cliente],$B73)),"")</f>
        <v/>
      </c>
      <c r="N73" s="40" t="str">
        <f>IFERROR((COUNTIFS(Tabla7[Año],$C$34,Tabla7[Mes],N$36,Tabla7[Se cumplió Plazo de entrega?],"SI",Tabla7[Tipo de cliente],$B73)/COUNTIFS(Tabla7[Año],$C$34,Tabla7[Mes],N$36,Tabla7[Se cumplió Plazo de entrega?],"*",Tabla7[Tipo de cliente],$B73))*(COUNTIFS(Tabla7[Año],$C$34,Tabla7[Mes],N$36,Tabla7[Entrega completa?],"SI",Tabla7[Tipo de cliente],$B73)/COUNTIFS(Tabla7[Año],$C$34,Tabla7[Mes],N$36,Tabla7[Entrega completa?],"*",Tabla7[Tipo de cliente],$B73))*(COUNTIFS(Tabla7[Año],$C$34,Tabla7[Mes],N$36,Tabla7[Entrega conforme? Sin ninguna incidencia],"SI",Tabla7[Tipo de cliente],$B73)/COUNTIFS(Tabla7[Año],$C$34,Tabla7[Mes],N$36,Tabla7[Entrega conforme? Sin ninguna incidencia],"*",Tabla7[Tipo de cliente],$B73)),"")</f>
        <v/>
      </c>
      <c r="O73" s="40" t="str">
        <f>IFERROR((COUNTIFS(Tabla7[Año],$C$34,Tabla7[Mes],O$36,Tabla7[Se cumplió Plazo de entrega?],"SI",Tabla7[Tipo de cliente],$B73)/COUNTIFS(Tabla7[Año],$C$34,Tabla7[Mes],O$36,Tabla7[Se cumplió Plazo de entrega?],"*",Tabla7[Tipo de cliente],$B73))*(COUNTIFS(Tabla7[Año],$C$34,Tabla7[Mes],O$36,Tabla7[Entrega completa?],"SI",Tabla7[Tipo de cliente],$B73)/COUNTIFS(Tabla7[Año],$C$34,Tabla7[Mes],O$36,Tabla7[Entrega completa?],"*",Tabla7[Tipo de cliente],$B73))*(COUNTIFS(Tabla7[Año],$C$34,Tabla7[Mes],O$36,Tabla7[Entrega conforme? Sin ninguna incidencia],"SI",Tabla7[Tipo de cliente],$B73)/COUNTIFS(Tabla7[Año],$C$34,Tabla7[Mes],O$36,Tabla7[Entrega conforme? Sin ninguna incidencia],"*",Tabla7[Tipo de cliente],$B73)),"")</f>
        <v/>
      </c>
      <c r="P73" s="43" t="str">
        <f t="shared" si="3"/>
        <v/>
      </c>
    </row>
    <row r="74" spans="1:16" x14ac:dyDescent="0.25">
      <c r="A74" s="39">
        <v>12</v>
      </c>
      <c r="B74" s="47" t="str">
        <f>IF(Tablas!$L15="","",Tablas!$L15)</f>
        <v/>
      </c>
      <c r="C74" s="47"/>
      <c r="D74" s="40" t="str">
        <f>IFERROR((COUNTIFS(Tabla7[Año],$C$34,Tabla7[Mes],D$36,Tabla7[Se cumplió Plazo de entrega?],"SI",Tabla7[Tipo de cliente],$B74)/COUNTIFS(Tabla7[Año],$C$34,Tabla7[Mes],D$36,Tabla7[Se cumplió Plazo de entrega?],"*",Tabla7[Tipo de cliente],$B74))*(COUNTIFS(Tabla7[Año],$C$34,Tabla7[Mes],D$36,Tabla7[Entrega completa?],"SI",Tabla7[Tipo de cliente],$B74)/COUNTIFS(Tabla7[Año],$C$34,Tabla7[Mes],D$36,Tabla7[Entrega completa?],"*",Tabla7[Tipo de cliente],$B74))*(COUNTIFS(Tabla7[Año],$C$34,Tabla7[Mes],D$36,Tabla7[Entrega conforme? Sin ninguna incidencia],"SI",Tabla7[Tipo de cliente],$B74)/COUNTIFS(Tabla7[Año],$C$34,Tabla7[Mes],D$36,Tabla7[Entrega conforme? Sin ninguna incidencia],"*",Tabla7[Tipo de cliente],$B74)),"")</f>
        <v/>
      </c>
      <c r="E74" s="40" t="str">
        <f>IFERROR((COUNTIFS(Tabla7[Año],$C$34,Tabla7[Mes],E$36,Tabla7[Se cumplió Plazo de entrega?],"SI",Tabla7[Tipo de cliente],$B74)/COUNTIFS(Tabla7[Año],$C$34,Tabla7[Mes],E$36,Tabla7[Se cumplió Plazo de entrega?],"*",Tabla7[Tipo de cliente],$B74))*(COUNTIFS(Tabla7[Año],$C$34,Tabla7[Mes],E$36,Tabla7[Entrega completa?],"SI",Tabla7[Tipo de cliente],$B74)/COUNTIFS(Tabla7[Año],$C$34,Tabla7[Mes],E$36,Tabla7[Entrega completa?],"*",Tabla7[Tipo de cliente],$B74))*(COUNTIFS(Tabla7[Año],$C$34,Tabla7[Mes],E$36,Tabla7[Entrega conforme? Sin ninguna incidencia],"SI",Tabla7[Tipo de cliente],$B74)/COUNTIFS(Tabla7[Año],$C$34,Tabla7[Mes],E$36,Tabla7[Entrega conforme? Sin ninguna incidencia],"*",Tabla7[Tipo de cliente],$B74)),"")</f>
        <v/>
      </c>
      <c r="F74" s="40" t="str">
        <f>IFERROR((COUNTIFS(Tabla7[Año],$C$34,Tabla7[Mes],F$36,Tabla7[Se cumplió Plazo de entrega?],"SI",Tabla7[Tipo de cliente],$B74)/COUNTIFS(Tabla7[Año],$C$34,Tabla7[Mes],F$36,Tabla7[Se cumplió Plazo de entrega?],"*",Tabla7[Tipo de cliente],$B74))*(COUNTIFS(Tabla7[Año],$C$34,Tabla7[Mes],F$36,Tabla7[Entrega completa?],"SI",Tabla7[Tipo de cliente],$B74)/COUNTIFS(Tabla7[Año],$C$34,Tabla7[Mes],F$36,Tabla7[Entrega completa?],"*",Tabla7[Tipo de cliente],$B74))*(COUNTIFS(Tabla7[Año],$C$34,Tabla7[Mes],F$36,Tabla7[Entrega conforme? Sin ninguna incidencia],"SI",Tabla7[Tipo de cliente],$B74)/COUNTIFS(Tabla7[Año],$C$34,Tabla7[Mes],F$36,Tabla7[Entrega conforme? Sin ninguna incidencia],"*",Tabla7[Tipo de cliente],$B74)),"")</f>
        <v/>
      </c>
      <c r="G74" s="40" t="str">
        <f>IFERROR((COUNTIFS(Tabla7[Año],$C$34,Tabla7[Mes],G$36,Tabla7[Se cumplió Plazo de entrega?],"SI",Tabla7[Tipo de cliente],$B74)/COUNTIFS(Tabla7[Año],$C$34,Tabla7[Mes],G$36,Tabla7[Se cumplió Plazo de entrega?],"*",Tabla7[Tipo de cliente],$B74))*(COUNTIFS(Tabla7[Año],$C$34,Tabla7[Mes],G$36,Tabla7[Entrega completa?],"SI",Tabla7[Tipo de cliente],$B74)/COUNTIFS(Tabla7[Año],$C$34,Tabla7[Mes],G$36,Tabla7[Entrega completa?],"*",Tabla7[Tipo de cliente],$B74))*(COUNTIFS(Tabla7[Año],$C$34,Tabla7[Mes],G$36,Tabla7[Entrega conforme? Sin ninguna incidencia],"SI",Tabla7[Tipo de cliente],$B74)/COUNTIFS(Tabla7[Año],$C$34,Tabla7[Mes],G$36,Tabla7[Entrega conforme? Sin ninguna incidencia],"*",Tabla7[Tipo de cliente],$B74)),"")</f>
        <v/>
      </c>
      <c r="H74" s="40" t="str">
        <f>IFERROR((COUNTIFS(Tabla7[Año],$C$34,Tabla7[Mes],H$36,Tabla7[Se cumplió Plazo de entrega?],"SI",Tabla7[Tipo de cliente],$B74)/COUNTIFS(Tabla7[Año],$C$34,Tabla7[Mes],H$36,Tabla7[Se cumplió Plazo de entrega?],"*",Tabla7[Tipo de cliente],$B74))*(COUNTIFS(Tabla7[Año],$C$34,Tabla7[Mes],H$36,Tabla7[Entrega completa?],"SI",Tabla7[Tipo de cliente],$B74)/COUNTIFS(Tabla7[Año],$C$34,Tabla7[Mes],H$36,Tabla7[Entrega completa?],"*",Tabla7[Tipo de cliente],$B74))*(COUNTIFS(Tabla7[Año],$C$34,Tabla7[Mes],H$36,Tabla7[Entrega conforme? Sin ninguna incidencia],"SI",Tabla7[Tipo de cliente],$B74)/COUNTIFS(Tabla7[Año],$C$34,Tabla7[Mes],H$36,Tabla7[Entrega conforme? Sin ninguna incidencia],"*",Tabla7[Tipo de cliente],$B74)),"")</f>
        <v/>
      </c>
      <c r="I74" s="40" t="str">
        <f>IFERROR((COUNTIFS(Tabla7[Año],$C$34,Tabla7[Mes],I$36,Tabla7[Se cumplió Plazo de entrega?],"SI",Tabla7[Tipo de cliente],$B74)/COUNTIFS(Tabla7[Año],$C$34,Tabla7[Mes],I$36,Tabla7[Se cumplió Plazo de entrega?],"*",Tabla7[Tipo de cliente],$B74))*(COUNTIFS(Tabla7[Año],$C$34,Tabla7[Mes],I$36,Tabla7[Entrega completa?],"SI",Tabla7[Tipo de cliente],$B74)/COUNTIFS(Tabla7[Año],$C$34,Tabla7[Mes],I$36,Tabla7[Entrega completa?],"*",Tabla7[Tipo de cliente],$B74))*(COUNTIFS(Tabla7[Año],$C$34,Tabla7[Mes],I$36,Tabla7[Entrega conforme? Sin ninguna incidencia],"SI",Tabla7[Tipo de cliente],$B74)/COUNTIFS(Tabla7[Año],$C$34,Tabla7[Mes],I$36,Tabla7[Entrega conforme? Sin ninguna incidencia],"*",Tabla7[Tipo de cliente],$B74)),"")</f>
        <v/>
      </c>
      <c r="J74" s="40" t="str">
        <f>IFERROR((COUNTIFS(Tabla7[Año],$C$34,Tabla7[Mes],J$36,Tabla7[Se cumplió Plazo de entrega?],"SI",Tabla7[Tipo de cliente],$B74)/COUNTIFS(Tabla7[Año],$C$34,Tabla7[Mes],J$36,Tabla7[Se cumplió Plazo de entrega?],"*",Tabla7[Tipo de cliente],$B74))*(COUNTIFS(Tabla7[Año],$C$34,Tabla7[Mes],J$36,Tabla7[Entrega completa?],"SI",Tabla7[Tipo de cliente],$B74)/COUNTIFS(Tabla7[Año],$C$34,Tabla7[Mes],J$36,Tabla7[Entrega completa?],"*",Tabla7[Tipo de cliente],$B74))*(COUNTIFS(Tabla7[Año],$C$34,Tabla7[Mes],J$36,Tabla7[Entrega conforme? Sin ninguna incidencia],"SI",Tabla7[Tipo de cliente],$B74)/COUNTIFS(Tabla7[Año],$C$34,Tabla7[Mes],J$36,Tabla7[Entrega conforme? Sin ninguna incidencia],"*",Tabla7[Tipo de cliente],$B74)),"")</f>
        <v/>
      </c>
      <c r="K74" s="40" t="str">
        <f>IFERROR((COUNTIFS(Tabla7[Año],$C$34,Tabla7[Mes],K$36,Tabla7[Se cumplió Plazo de entrega?],"SI",Tabla7[Tipo de cliente],$B74)/COUNTIFS(Tabla7[Año],$C$34,Tabla7[Mes],K$36,Tabla7[Se cumplió Plazo de entrega?],"*",Tabla7[Tipo de cliente],$B74))*(COUNTIFS(Tabla7[Año],$C$34,Tabla7[Mes],K$36,Tabla7[Entrega completa?],"SI",Tabla7[Tipo de cliente],$B74)/COUNTIFS(Tabla7[Año],$C$34,Tabla7[Mes],K$36,Tabla7[Entrega completa?],"*",Tabla7[Tipo de cliente],$B74))*(COUNTIFS(Tabla7[Año],$C$34,Tabla7[Mes],K$36,Tabla7[Entrega conforme? Sin ninguna incidencia],"SI",Tabla7[Tipo de cliente],$B74)/COUNTIFS(Tabla7[Año],$C$34,Tabla7[Mes],K$36,Tabla7[Entrega conforme? Sin ninguna incidencia],"*",Tabla7[Tipo de cliente],$B74)),"")</f>
        <v/>
      </c>
      <c r="L74" s="40" t="str">
        <f>IFERROR((COUNTIFS(Tabla7[Año],$C$34,Tabla7[Mes],L$36,Tabla7[Se cumplió Plazo de entrega?],"SI",Tabla7[Tipo de cliente],$B74)/COUNTIFS(Tabla7[Año],$C$34,Tabla7[Mes],L$36,Tabla7[Se cumplió Plazo de entrega?],"*",Tabla7[Tipo de cliente],$B74))*(COUNTIFS(Tabla7[Año],$C$34,Tabla7[Mes],L$36,Tabla7[Entrega completa?],"SI",Tabla7[Tipo de cliente],$B74)/COUNTIFS(Tabla7[Año],$C$34,Tabla7[Mes],L$36,Tabla7[Entrega completa?],"*",Tabla7[Tipo de cliente],$B74))*(COUNTIFS(Tabla7[Año],$C$34,Tabla7[Mes],L$36,Tabla7[Entrega conforme? Sin ninguna incidencia],"SI",Tabla7[Tipo de cliente],$B74)/COUNTIFS(Tabla7[Año],$C$34,Tabla7[Mes],L$36,Tabla7[Entrega conforme? Sin ninguna incidencia],"*",Tabla7[Tipo de cliente],$B74)),"")</f>
        <v/>
      </c>
      <c r="M74" s="40" t="str">
        <f>IFERROR((COUNTIFS(Tabla7[Año],$C$34,Tabla7[Mes],M$36,Tabla7[Se cumplió Plazo de entrega?],"SI",Tabla7[Tipo de cliente],$B74)/COUNTIFS(Tabla7[Año],$C$34,Tabla7[Mes],M$36,Tabla7[Se cumplió Plazo de entrega?],"*",Tabla7[Tipo de cliente],$B74))*(COUNTIFS(Tabla7[Año],$C$34,Tabla7[Mes],M$36,Tabla7[Entrega completa?],"SI",Tabla7[Tipo de cliente],$B74)/COUNTIFS(Tabla7[Año],$C$34,Tabla7[Mes],M$36,Tabla7[Entrega completa?],"*",Tabla7[Tipo de cliente],$B74))*(COUNTIFS(Tabla7[Año],$C$34,Tabla7[Mes],M$36,Tabla7[Entrega conforme? Sin ninguna incidencia],"SI",Tabla7[Tipo de cliente],$B74)/COUNTIFS(Tabla7[Año],$C$34,Tabla7[Mes],M$36,Tabla7[Entrega conforme? Sin ninguna incidencia],"*",Tabla7[Tipo de cliente],$B74)),"")</f>
        <v/>
      </c>
      <c r="N74" s="40" t="str">
        <f>IFERROR((COUNTIFS(Tabla7[Año],$C$34,Tabla7[Mes],N$36,Tabla7[Se cumplió Plazo de entrega?],"SI",Tabla7[Tipo de cliente],$B74)/COUNTIFS(Tabla7[Año],$C$34,Tabla7[Mes],N$36,Tabla7[Se cumplió Plazo de entrega?],"*",Tabla7[Tipo de cliente],$B74))*(COUNTIFS(Tabla7[Año],$C$34,Tabla7[Mes],N$36,Tabla7[Entrega completa?],"SI",Tabla7[Tipo de cliente],$B74)/COUNTIFS(Tabla7[Año],$C$34,Tabla7[Mes],N$36,Tabla7[Entrega completa?],"*",Tabla7[Tipo de cliente],$B74))*(COUNTIFS(Tabla7[Año],$C$34,Tabla7[Mes],N$36,Tabla7[Entrega conforme? Sin ninguna incidencia],"SI",Tabla7[Tipo de cliente],$B74)/COUNTIFS(Tabla7[Año],$C$34,Tabla7[Mes],N$36,Tabla7[Entrega conforme? Sin ninguna incidencia],"*",Tabla7[Tipo de cliente],$B74)),"")</f>
        <v/>
      </c>
      <c r="O74" s="40" t="str">
        <f>IFERROR((COUNTIFS(Tabla7[Año],$C$34,Tabla7[Mes],O$36,Tabla7[Se cumplió Plazo de entrega?],"SI",Tabla7[Tipo de cliente],$B74)/COUNTIFS(Tabla7[Año],$C$34,Tabla7[Mes],O$36,Tabla7[Se cumplió Plazo de entrega?],"*",Tabla7[Tipo de cliente],$B74))*(COUNTIFS(Tabla7[Año],$C$34,Tabla7[Mes],O$36,Tabla7[Entrega completa?],"SI",Tabla7[Tipo de cliente],$B74)/COUNTIFS(Tabla7[Año],$C$34,Tabla7[Mes],O$36,Tabla7[Entrega completa?],"*",Tabla7[Tipo de cliente],$B74))*(COUNTIFS(Tabla7[Año],$C$34,Tabla7[Mes],O$36,Tabla7[Entrega conforme? Sin ninguna incidencia],"SI",Tabla7[Tipo de cliente],$B74)/COUNTIFS(Tabla7[Año],$C$34,Tabla7[Mes],O$36,Tabla7[Entrega conforme? Sin ninguna incidencia],"*",Tabla7[Tipo de cliente],$B74)),"")</f>
        <v/>
      </c>
      <c r="P74" s="43" t="str">
        <f t="shared" si="3"/>
        <v/>
      </c>
    </row>
    <row r="75" spans="1:16" x14ac:dyDescent="0.25">
      <c r="A75" s="39">
        <v>13</v>
      </c>
      <c r="B75" s="47" t="str">
        <f>IF(Tablas!$L16="","",Tablas!$L16)</f>
        <v/>
      </c>
      <c r="C75" s="47"/>
      <c r="D75" s="40" t="str">
        <f>IFERROR((COUNTIFS(Tabla7[Año],$C$34,Tabla7[Mes],D$36,Tabla7[Se cumplió Plazo de entrega?],"SI",Tabla7[Tipo de cliente],$B75)/COUNTIFS(Tabla7[Año],$C$34,Tabla7[Mes],D$36,Tabla7[Se cumplió Plazo de entrega?],"*",Tabla7[Tipo de cliente],$B75))*(COUNTIFS(Tabla7[Año],$C$34,Tabla7[Mes],D$36,Tabla7[Entrega completa?],"SI",Tabla7[Tipo de cliente],$B75)/COUNTIFS(Tabla7[Año],$C$34,Tabla7[Mes],D$36,Tabla7[Entrega completa?],"*",Tabla7[Tipo de cliente],$B75))*(COUNTIFS(Tabla7[Año],$C$34,Tabla7[Mes],D$36,Tabla7[Entrega conforme? Sin ninguna incidencia],"SI",Tabla7[Tipo de cliente],$B75)/COUNTIFS(Tabla7[Año],$C$34,Tabla7[Mes],D$36,Tabla7[Entrega conforme? Sin ninguna incidencia],"*",Tabla7[Tipo de cliente],$B75)),"")</f>
        <v/>
      </c>
      <c r="E75" s="40" t="str">
        <f>IFERROR((COUNTIFS(Tabla7[Año],$C$34,Tabla7[Mes],E$36,Tabla7[Se cumplió Plazo de entrega?],"SI",Tabla7[Tipo de cliente],$B75)/COUNTIFS(Tabla7[Año],$C$34,Tabla7[Mes],E$36,Tabla7[Se cumplió Plazo de entrega?],"*",Tabla7[Tipo de cliente],$B75))*(COUNTIFS(Tabla7[Año],$C$34,Tabla7[Mes],E$36,Tabla7[Entrega completa?],"SI",Tabla7[Tipo de cliente],$B75)/COUNTIFS(Tabla7[Año],$C$34,Tabla7[Mes],E$36,Tabla7[Entrega completa?],"*",Tabla7[Tipo de cliente],$B75))*(COUNTIFS(Tabla7[Año],$C$34,Tabla7[Mes],E$36,Tabla7[Entrega conforme? Sin ninguna incidencia],"SI",Tabla7[Tipo de cliente],$B75)/COUNTIFS(Tabla7[Año],$C$34,Tabla7[Mes],E$36,Tabla7[Entrega conforme? Sin ninguna incidencia],"*",Tabla7[Tipo de cliente],$B75)),"")</f>
        <v/>
      </c>
      <c r="F75" s="40" t="str">
        <f>IFERROR((COUNTIFS(Tabla7[Año],$C$34,Tabla7[Mes],F$36,Tabla7[Se cumplió Plazo de entrega?],"SI",Tabla7[Tipo de cliente],$B75)/COUNTIFS(Tabla7[Año],$C$34,Tabla7[Mes],F$36,Tabla7[Se cumplió Plazo de entrega?],"*",Tabla7[Tipo de cliente],$B75))*(COUNTIFS(Tabla7[Año],$C$34,Tabla7[Mes],F$36,Tabla7[Entrega completa?],"SI",Tabla7[Tipo de cliente],$B75)/COUNTIFS(Tabla7[Año],$C$34,Tabla7[Mes],F$36,Tabla7[Entrega completa?],"*",Tabla7[Tipo de cliente],$B75))*(COUNTIFS(Tabla7[Año],$C$34,Tabla7[Mes],F$36,Tabla7[Entrega conforme? Sin ninguna incidencia],"SI",Tabla7[Tipo de cliente],$B75)/COUNTIFS(Tabla7[Año],$C$34,Tabla7[Mes],F$36,Tabla7[Entrega conforme? Sin ninguna incidencia],"*",Tabla7[Tipo de cliente],$B75)),"")</f>
        <v/>
      </c>
      <c r="G75" s="40" t="str">
        <f>IFERROR((COUNTIFS(Tabla7[Año],$C$34,Tabla7[Mes],G$36,Tabla7[Se cumplió Plazo de entrega?],"SI",Tabla7[Tipo de cliente],$B75)/COUNTIFS(Tabla7[Año],$C$34,Tabla7[Mes],G$36,Tabla7[Se cumplió Plazo de entrega?],"*",Tabla7[Tipo de cliente],$B75))*(COUNTIFS(Tabla7[Año],$C$34,Tabla7[Mes],G$36,Tabla7[Entrega completa?],"SI",Tabla7[Tipo de cliente],$B75)/COUNTIFS(Tabla7[Año],$C$34,Tabla7[Mes],G$36,Tabla7[Entrega completa?],"*",Tabla7[Tipo de cliente],$B75))*(COUNTIFS(Tabla7[Año],$C$34,Tabla7[Mes],G$36,Tabla7[Entrega conforme? Sin ninguna incidencia],"SI",Tabla7[Tipo de cliente],$B75)/COUNTIFS(Tabla7[Año],$C$34,Tabla7[Mes],G$36,Tabla7[Entrega conforme? Sin ninguna incidencia],"*",Tabla7[Tipo de cliente],$B75)),"")</f>
        <v/>
      </c>
      <c r="H75" s="40" t="str">
        <f>IFERROR((COUNTIFS(Tabla7[Año],$C$34,Tabla7[Mes],H$36,Tabla7[Se cumplió Plazo de entrega?],"SI",Tabla7[Tipo de cliente],$B75)/COUNTIFS(Tabla7[Año],$C$34,Tabla7[Mes],H$36,Tabla7[Se cumplió Plazo de entrega?],"*",Tabla7[Tipo de cliente],$B75))*(COUNTIFS(Tabla7[Año],$C$34,Tabla7[Mes],H$36,Tabla7[Entrega completa?],"SI",Tabla7[Tipo de cliente],$B75)/COUNTIFS(Tabla7[Año],$C$34,Tabla7[Mes],H$36,Tabla7[Entrega completa?],"*",Tabla7[Tipo de cliente],$B75))*(COUNTIFS(Tabla7[Año],$C$34,Tabla7[Mes],H$36,Tabla7[Entrega conforme? Sin ninguna incidencia],"SI",Tabla7[Tipo de cliente],$B75)/COUNTIFS(Tabla7[Año],$C$34,Tabla7[Mes],H$36,Tabla7[Entrega conforme? Sin ninguna incidencia],"*",Tabla7[Tipo de cliente],$B75)),"")</f>
        <v/>
      </c>
      <c r="I75" s="40" t="str">
        <f>IFERROR((COUNTIFS(Tabla7[Año],$C$34,Tabla7[Mes],I$36,Tabla7[Se cumplió Plazo de entrega?],"SI",Tabla7[Tipo de cliente],$B75)/COUNTIFS(Tabla7[Año],$C$34,Tabla7[Mes],I$36,Tabla7[Se cumplió Plazo de entrega?],"*",Tabla7[Tipo de cliente],$B75))*(COUNTIFS(Tabla7[Año],$C$34,Tabla7[Mes],I$36,Tabla7[Entrega completa?],"SI",Tabla7[Tipo de cliente],$B75)/COUNTIFS(Tabla7[Año],$C$34,Tabla7[Mes],I$36,Tabla7[Entrega completa?],"*",Tabla7[Tipo de cliente],$B75))*(COUNTIFS(Tabla7[Año],$C$34,Tabla7[Mes],I$36,Tabla7[Entrega conforme? Sin ninguna incidencia],"SI",Tabla7[Tipo de cliente],$B75)/COUNTIFS(Tabla7[Año],$C$34,Tabla7[Mes],I$36,Tabla7[Entrega conforme? Sin ninguna incidencia],"*",Tabla7[Tipo de cliente],$B75)),"")</f>
        <v/>
      </c>
      <c r="J75" s="40" t="str">
        <f>IFERROR((COUNTIFS(Tabla7[Año],$C$34,Tabla7[Mes],J$36,Tabla7[Se cumplió Plazo de entrega?],"SI",Tabla7[Tipo de cliente],$B75)/COUNTIFS(Tabla7[Año],$C$34,Tabla7[Mes],J$36,Tabla7[Se cumplió Plazo de entrega?],"*",Tabla7[Tipo de cliente],$B75))*(COUNTIFS(Tabla7[Año],$C$34,Tabla7[Mes],J$36,Tabla7[Entrega completa?],"SI",Tabla7[Tipo de cliente],$B75)/COUNTIFS(Tabla7[Año],$C$34,Tabla7[Mes],J$36,Tabla7[Entrega completa?],"*",Tabla7[Tipo de cliente],$B75))*(COUNTIFS(Tabla7[Año],$C$34,Tabla7[Mes],J$36,Tabla7[Entrega conforme? Sin ninguna incidencia],"SI",Tabla7[Tipo de cliente],$B75)/COUNTIFS(Tabla7[Año],$C$34,Tabla7[Mes],J$36,Tabla7[Entrega conforme? Sin ninguna incidencia],"*",Tabla7[Tipo de cliente],$B75)),"")</f>
        <v/>
      </c>
      <c r="K75" s="40" t="str">
        <f>IFERROR((COUNTIFS(Tabla7[Año],$C$34,Tabla7[Mes],K$36,Tabla7[Se cumplió Plazo de entrega?],"SI",Tabla7[Tipo de cliente],$B75)/COUNTIFS(Tabla7[Año],$C$34,Tabla7[Mes],K$36,Tabla7[Se cumplió Plazo de entrega?],"*",Tabla7[Tipo de cliente],$B75))*(COUNTIFS(Tabla7[Año],$C$34,Tabla7[Mes],K$36,Tabla7[Entrega completa?],"SI",Tabla7[Tipo de cliente],$B75)/COUNTIFS(Tabla7[Año],$C$34,Tabla7[Mes],K$36,Tabla7[Entrega completa?],"*",Tabla7[Tipo de cliente],$B75))*(COUNTIFS(Tabla7[Año],$C$34,Tabla7[Mes],K$36,Tabla7[Entrega conforme? Sin ninguna incidencia],"SI",Tabla7[Tipo de cliente],$B75)/COUNTIFS(Tabla7[Año],$C$34,Tabla7[Mes],K$36,Tabla7[Entrega conforme? Sin ninguna incidencia],"*",Tabla7[Tipo de cliente],$B75)),"")</f>
        <v/>
      </c>
      <c r="L75" s="40" t="str">
        <f>IFERROR((COUNTIFS(Tabla7[Año],$C$34,Tabla7[Mes],L$36,Tabla7[Se cumplió Plazo de entrega?],"SI",Tabla7[Tipo de cliente],$B75)/COUNTIFS(Tabla7[Año],$C$34,Tabla7[Mes],L$36,Tabla7[Se cumplió Plazo de entrega?],"*",Tabla7[Tipo de cliente],$B75))*(COUNTIFS(Tabla7[Año],$C$34,Tabla7[Mes],L$36,Tabla7[Entrega completa?],"SI",Tabla7[Tipo de cliente],$B75)/COUNTIFS(Tabla7[Año],$C$34,Tabla7[Mes],L$36,Tabla7[Entrega completa?],"*",Tabla7[Tipo de cliente],$B75))*(COUNTIFS(Tabla7[Año],$C$34,Tabla7[Mes],L$36,Tabla7[Entrega conforme? Sin ninguna incidencia],"SI",Tabla7[Tipo de cliente],$B75)/COUNTIFS(Tabla7[Año],$C$34,Tabla7[Mes],L$36,Tabla7[Entrega conforme? Sin ninguna incidencia],"*",Tabla7[Tipo de cliente],$B75)),"")</f>
        <v/>
      </c>
      <c r="M75" s="40" t="str">
        <f>IFERROR((COUNTIFS(Tabla7[Año],$C$34,Tabla7[Mes],M$36,Tabla7[Se cumplió Plazo de entrega?],"SI",Tabla7[Tipo de cliente],$B75)/COUNTIFS(Tabla7[Año],$C$34,Tabla7[Mes],M$36,Tabla7[Se cumplió Plazo de entrega?],"*",Tabla7[Tipo de cliente],$B75))*(COUNTIFS(Tabla7[Año],$C$34,Tabla7[Mes],M$36,Tabla7[Entrega completa?],"SI",Tabla7[Tipo de cliente],$B75)/COUNTIFS(Tabla7[Año],$C$34,Tabla7[Mes],M$36,Tabla7[Entrega completa?],"*",Tabla7[Tipo de cliente],$B75))*(COUNTIFS(Tabla7[Año],$C$34,Tabla7[Mes],M$36,Tabla7[Entrega conforme? Sin ninguna incidencia],"SI",Tabla7[Tipo de cliente],$B75)/COUNTIFS(Tabla7[Año],$C$34,Tabla7[Mes],M$36,Tabla7[Entrega conforme? Sin ninguna incidencia],"*",Tabla7[Tipo de cliente],$B75)),"")</f>
        <v/>
      </c>
      <c r="N75" s="40" t="str">
        <f>IFERROR((COUNTIFS(Tabla7[Año],$C$34,Tabla7[Mes],N$36,Tabla7[Se cumplió Plazo de entrega?],"SI",Tabla7[Tipo de cliente],$B75)/COUNTIFS(Tabla7[Año],$C$34,Tabla7[Mes],N$36,Tabla7[Se cumplió Plazo de entrega?],"*",Tabla7[Tipo de cliente],$B75))*(COUNTIFS(Tabla7[Año],$C$34,Tabla7[Mes],N$36,Tabla7[Entrega completa?],"SI",Tabla7[Tipo de cliente],$B75)/COUNTIFS(Tabla7[Año],$C$34,Tabla7[Mes],N$36,Tabla7[Entrega completa?],"*",Tabla7[Tipo de cliente],$B75))*(COUNTIFS(Tabla7[Año],$C$34,Tabla7[Mes],N$36,Tabla7[Entrega conforme? Sin ninguna incidencia],"SI",Tabla7[Tipo de cliente],$B75)/COUNTIFS(Tabla7[Año],$C$34,Tabla7[Mes],N$36,Tabla7[Entrega conforme? Sin ninguna incidencia],"*",Tabla7[Tipo de cliente],$B75)),"")</f>
        <v/>
      </c>
      <c r="O75" s="40" t="str">
        <f>IFERROR((COUNTIFS(Tabla7[Año],$C$34,Tabla7[Mes],O$36,Tabla7[Se cumplió Plazo de entrega?],"SI",Tabla7[Tipo de cliente],$B75)/COUNTIFS(Tabla7[Año],$C$34,Tabla7[Mes],O$36,Tabla7[Se cumplió Plazo de entrega?],"*",Tabla7[Tipo de cliente],$B75))*(COUNTIFS(Tabla7[Año],$C$34,Tabla7[Mes],O$36,Tabla7[Entrega completa?],"SI",Tabla7[Tipo de cliente],$B75)/COUNTIFS(Tabla7[Año],$C$34,Tabla7[Mes],O$36,Tabla7[Entrega completa?],"*",Tabla7[Tipo de cliente],$B75))*(COUNTIFS(Tabla7[Año],$C$34,Tabla7[Mes],O$36,Tabla7[Entrega conforme? Sin ninguna incidencia],"SI",Tabla7[Tipo de cliente],$B75)/COUNTIFS(Tabla7[Año],$C$34,Tabla7[Mes],O$36,Tabla7[Entrega conforme? Sin ninguna incidencia],"*",Tabla7[Tipo de cliente],$B75)),"")</f>
        <v/>
      </c>
      <c r="P75" s="43" t="str">
        <f t="shared" si="3"/>
        <v/>
      </c>
    </row>
    <row r="76" spans="1:16" x14ac:dyDescent="0.25">
      <c r="A76" s="39">
        <v>14</v>
      </c>
      <c r="B76" s="47" t="str">
        <f>IF(Tablas!$L17="","",Tablas!$L17)</f>
        <v/>
      </c>
      <c r="C76" s="47"/>
      <c r="D76" s="40" t="str">
        <f>IFERROR((COUNTIFS(Tabla7[Año],$C$34,Tabla7[Mes],D$36,Tabla7[Se cumplió Plazo de entrega?],"SI",Tabla7[Tipo de cliente],$B76)/COUNTIFS(Tabla7[Año],$C$34,Tabla7[Mes],D$36,Tabla7[Se cumplió Plazo de entrega?],"*",Tabla7[Tipo de cliente],$B76))*(COUNTIFS(Tabla7[Año],$C$34,Tabla7[Mes],D$36,Tabla7[Entrega completa?],"SI",Tabla7[Tipo de cliente],$B76)/COUNTIFS(Tabla7[Año],$C$34,Tabla7[Mes],D$36,Tabla7[Entrega completa?],"*",Tabla7[Tipo de cliente],$B76))*(COUNTIFS(Tabla7[Año],$C$34,Tabla7[Mes],D$36,Tabla7[Entrega conforme? Sin ninguna incidencia],"SI",Tabla7[Tipo de cliente],$B76)/COUNTIFS(Tabla7[Año],$C$34,Tabla7[Mes],D$36,Tabla7[Entrega conforme? Sin ninguna incidencia],"*",Tabla7[Tipo de cliente],$B76)),"")</f>
        <v/>
      </c>
      <c r="E76" s="40" t="str">
        <f>IFERROR((COUNTIFS(Tabla7[Año],$C$34,Tabla7[Mes],E$36,Tabla7[Se cumplió Plazo de entrega?],"SI",Tabla7[Tipo de cliente],$B76)/COUNTIFS(Tabla7[Año],$C$34,Tabla7[Mes],E$36,Tabla7[Se cumplió Plazo de entrega?],"*",Tabla7[Tipo de cliente],$B76))*(COUNTIFS(Tabla7[Año],$C$34,Tabla7[Mes],E$36,Tabla7[Entrega completa?],"SI",Tabla7[Tipo de cliente],$B76)/COUNTIFS(Tabla7[Año],$C$34,Tabla7[Mes],E$36,Tabla7[Entrega completa?],"*",Tabla7[Tipo de cliente],$B76))*(COUNTIFS(Tabla7[Año],$C$34,Tabla7[Mes],E$36,Tabla7[Entrega conforme? Sin ninguna incidencia],"SI",Tabla7[Tipo de cliente],$B76)/COUNTIFS(Tabla7[Año],$C$34,Tabla7[Mes],E$36,Tabla7[Entrega conforme? Sin ninguna incidencia],"*",Tabla7[Tipo de cliente],$B76)),"")</f>
        <v/>
      </c>
      <c r="F76" s="40" t="str">
        <f>IFERROR((COUNTIFS(Tabla7[Año],$C$34,Tabla7[Mes],F$36,Tabla7[Se cumplió Plazo de entrega?],"SI",Tabla7[Tipo de cliente],$B76)/COUNTIFS(Tabla7[Año],$C$34,Tabla7[Mes],F$36,Tabla7[Se cumplió Plazo de entrega?],"*",Tabla7[Tipo de cliente],$B76))*(COUNTIFS(Tabla7[Año],$C$34,Tabla7[Mes],F$36,Tabla7[Entrega completa?],"SI",Tabla7[Tipo de cliente],$B76)/COUNTIFS(Tabla7[Año],$C$34,Tabla7[Mes],F$36,Tabla7[Entrega completa?],"*",Tabla7[Tipo de cliente],$B76))*(COUNTIFS(Tabla7[Año],$C$34,Tabla7[Mes],F$36,Tabla7[Entrega conforme? Sin ninguna incidencia],"SI",Tabla7[Tipo de cliente],$B76)/COUNTIFS(Tabla7[Año],$C$34,Tabla7[Mes],F$36,Tabla7[Entrega conforme? Sin ninguna incidencia],"*",Tabla7[Tipo de cliente],$B76)),"")</f>
        <v/>
      </c>
      <c r="G76" s="40" t="str">
        <f>IFERROR((COUNTIFS(Tabla7[Año],$C$34,Tabla7[Mes],G$36,Tabla7[Se cumplió Plazo de entrega?],"SI",Tabla7[Tipo de cliente],$B76)/COUNTIFS(Tabla7[Año],$C$34,Tabla7[Mes],G$36,Tabla7[Se cumplió Plazo de entrega?],"*",Tabla7[Tipo de cliente],$B76))*(COUNTIFS(Tabla7[Año],$C$34,Tabla7[Mes],G$36,Tabla7[Entrega completa?],"SI",Tabla7[Tipo de cliente],$B76)/COUNTIFS(Tabla7[Año],$C$34,Tabla7[Mes],G$36,Tabla7[Entrega completa?],"*",Tabla7[Tipo de cliente],$B76))*(COUNTIFS(Tabla7[Año],$C$34,Tabla7[Mes],G$36,Tabla7[Entrega conforme? Sin ninguna incidencia],"SI",Tabla7[Tipo de cliente],$B76)/COUNTIFS(Tabla7[Año],$C$34,Tabla7[Mes],G$36,Tabla7[Entrega conforme? Sin ninguna incidencia],"*",Tabla7[Tipo de cliente],$B76)),"")</f>
        <v/>
      </c>
      <c r="H76" s="40" t="str">
        <f>IFERROR((COUNTIFS(Tabla7[Año],$C$34,Tabla7[Mes],H$36,Tabla7[Se cumplió Plazo de entrega?],"SI",Tabla7[Tipo de cliente],$B76)/COUNTIFS(Tabla7[Año],$C$34,Tabla7[Mes],H$36,Tabla7[Se cumplió Plazo de entrega?],"*",Tabla7[Tipo de cliente],$B76))*(COUNTIFS(Tabla7[Año],$C$34,Tabla7[Mes],H$36,Tabla7[Entrega completa?],"SI",Tabla7[Tipo de cliente],$B76)/COUNTIFS(Tabla7[Año],$C$34,Tabla7[Mes],H$36,Tabla7[Entrega completa?],"*",Tabla7[Tipo de cliente],$B76))*(COUNTIFS(Tabla7[Año],$C$34,Tabla7[Mes],H$36,Tabla7[Entrega conforme? Sin ninguna incidencia],"SI",Tabla7[Tipo de cliente],$B76)/COUNTIFS(Tabla7[Año],$C$34,Tabla7[Mes],H$36,Tabla7[Entrega conforme? Sin ninguna incidencia],"*",Tabla7[Tipo de cliente],$B76)),"")</f>
        <v/>
      </c>
      <c r="I76" s="40" t="str">
        <f>IFERROR((COUNTIFS(Tabla7[Año],$C$34,Tabla7[Mes],I$36,Tabla7[Se cumplió Plazo de entrega?],"SI",Tabla7[Tipo de cliente],$B76)/COUNTIFS(Tabla7[Año],$C$34,Tabla7[Mes],I$36,Tabla7[Se cumplió Plazo de entrega?],"*",Tabla7[Tipo de cliente],$B76))*(COUNTIFS(Tabla7[Año],$C$34,Tabla7[Mes],I$36,Tabla7[Entrega completa?],"SI",Tabla7[Tipo de cliente],$B76)/COUNTIFS(Tabla7[Año],$C$34,Tabla7[Mes],I$36,Tabla7[Entrega completa?],"*",Tabla7[Tipo de cliente],$B76))*(COUNTIFS(Tabla7[Año],$C$34,Tabla7[Mes],I$36,Tabla7[Entrega conforme? Sin ninguna incidencia],"SI",Tabla7[Tipo de cliente],$B76)/COUNTIFS(Tabla7[Año],$C$34,Tabla7[Mes],I$36,Tabla7[Entrega conforme? Sin ninguna incidencia],"*",Tabla7[Tipo de cliente],$B76)),"")</f>
        <v/>
      </c>
      <c r="J76" s="40" t="str">
        <f>IFERROR((COUNTIFS(Tabla7[Año],$C$34,Tabla7[Mes],J$36,Tabla7[Se cumplió Plazo de entrega?],"SI",Tabla7[Tipo de cliente],$B76)/COUNTIFS(Tabla7[Año],$C$34,Tabla7[Mes],J$36,Tabla7[Se cumplió Plazo de entrega?],"*",Tabla7[Tipo de cliente],$B76))*(COUNTIFS(Tabla7[Año],$C$34,Tabla7[Mes],J$36,Tabla7[Entrega completa?],"SI",Tabla7[Tipo de cliente],$B76)/COUNTIFS(Tabla7[Año],$C$34,Tabla7[Mes],J$36,Tabla7[Entrega completa?],"*",Tabla7[Tipo de cliente],$B76))*(COUNTIFS(Tabla7[Año],$C$34,Tabla7[Mes],J$36,Tabla7[Entrega conforme? Sin ninguna incidencia],"SI",Tabla7[Tipo de cliente],$B76)/COUNTIFS(Tabla7[Año],$C$34,Tabla7[Mes],J$36,Tabla7[Entrega conforme? Sin ninguna incidencia],"*",Tabla7[Tipo de cliente],$B76)),"")</f>
        <v/>
      </c>
      <c r="K76" s="40" t="str">
        <f>IFERROR((COUNTIFS(Tabla7[Año],$C$34,Tabla7[Mes],K$36,Tabla7[Se cumplió Plazo de entrega?],"SI",Tabla7[Tipo de cliente],$B76)/COUNTIFS(Tabla7[Año],$C$34,Tabla7[Mes],K$36,Tabla7[Se cumplió Plazo de entrega?],"*",Tabla7[Tipo de cliente],$B76))*(COUNTIFS(Tabla7[Año],$C$34,Tabla7[Mes],K$36,Tabla7[Entrega completa?],"SI",Tabla7[Tipo de cliente],$B76)/COUNTIFS(Tabla7[Año],$C$34,Tabla7[Mes],K$36,Tabla7[Entrega completa?],"*",Tabla7[Tipo de cliente],$B76))*(COUNTIFS(Tabla7[Año],$C$34,Tabla7[Mes],K$36,Tabla7[Entrega conforme? Sin ninguna incidencia],"SI",Tabla7[Tipo de cliente],$B76)/COUNTIFS(Tabla7[Año],$C$34,Tabla7[Mes],K$36,Tabla7[Entrega conforme? Sin ninguna incidencia],"*",Tabla7[Tipo de cliente],$B76)),"")</f>
        <v/>
      </c>
      <c r="L76" s="40" t="str">
        <f>IFERROR((COUNTIFS(Tabla7[Año],$C$34,Tabla7[Mes],L$36,Tabla7[Se cumplió Plazo de entrega?],"SI",Tabla7[Tipo de cliente],$B76)/COUNTIFS(Tabla7[Año],$C$34,Tabla7[Mes],L$36,Tabla7[Se cumplió Plazo de entrega?],"*",Tabla7[Tipo de cliente],$B76))*(COUNTIFS(Tabla7[Año],$C$34,Tabla7[Mes],L$36,Tabla7[Entrega completa?],"SI",Tabla7[Tipo de cliente],$B76)/COUNTIFS(Tabla7[Año],$C$34,Tabla7[Mes],L$36,Tabla7[Entrega completa?],"*",Tabla7[Tipo de cliente],$B76))*(COUNTIFS(Tabla7[Año],$C$34,Tabla7[Mes],L$36,Tabla7[Entrega conforme? Sin ninguna incidencia],"SI",Tabla7[Tipo de cliente],$B76)/COUNTIFS(Tabla7[Año],$C$34,Tabla7[Mes],L$36,Tabla7[Entrega conforme? Sin ninguna incidencia],"*",Tabla7[Tipo de cliente],$B76)),"")</f>
        <v/>
      </c>
      <c r="M76" s="40" t="str">
        <f>IFERROR((COUNTIFS(Tabla7[Año],$C$34,Tabla7[Mes],M$36,Tabla7[Se cumplió Plazo de entrega?],"SI",Tabla7[Tipo de cliente],$B76)/COUNTIFS(Tabla7[Año],$C$34,Tabla7[Mes],M$36,Tabla7[Se cumplió Plazo de entrega?],"*",Tabla7[Tipo de cliente],$B76))*(COUNTIFS(Tabla7[Año],$C$34,Tabla7[Mes],M$36,Tabla7[Entrega completa?],"SI",Tabla7[Tipo de cliente],$B76)/COUNTIFS(Tabla7[Año],$C$34,Tabla7[Mes],M$36,Tabla7[Entrega completa?],"*",Tabla7[Tipo de cliente],$B76))*(COUNTIFS(Tabla7[Año],$C$34,Tabla7[Mes],M$36,Tabla7[Entrega conforme? Sin ninguna incidencia],"SI",Tabla7[Tipo de cliente],$B76)/COUNTIFS(Tabla7[Año],$C$34,Tabla7[Mes],M$36,Tabla7[Entrega conforme? Sin ninguna incidencia],"*",Tabla7[Tipo de cliente],$B76)),"")</f>
        <v/>
      </c>
      <c r="N76" s="40" t="str">
        <f>IFERROR((COUNTIFS(Tabla7[Año],$C$34,Tabla7[Mes],N$36,Tabla7[Se cumplió Plazo de entrega?],"SI",Tabla7[Tipo de cliente],$B76)/COUNTIFS(Tabla7[Año],$C$34,Tabla7[Mes],N$36,Tabla7[Se cumplió Plazo de entrega?],"*",Tabla7[Tipo de cliente],$B76))*(COUNTIFS(Tabla7[Año],$C$34,Tabla7[Mes],N$36,Tabla7[Entrega completa?],"SI",Tabla7[Tipo de cliente],$B76)/COUNTIFS(Tabla7[Año],$C$34,Tabla7[Mes],N$36,Tabla7[Entrega completa?],"*",Tabla7[Tipo de cliente],$B76))*(COUNTIFS(Tabla7[Año],$C$34,Tabla7[Mes],N$36,Tabla7[Entrega conforme? Sin ninguna incidencia],"SI",Tabla7[Tipo de cliente],$B76)/COUNTIFS(Tabla7[Año],$C$34,Tabla7[Mes],N$36,Tabla7[Entrega conforme? Sin ninguna incidencia],"*",Tabla7[Tipo de cliente],$B76)),"")</f>
        <v/>
      </c>
      <c r="O76" s="40" t="str">
        <f>IFERROR((COUNTIFS(Tabla7[Año],$C$34,Tabla7[Mes],O$36,Tabla7[Se cumplió Plazo de entrega?],"SI",Tabla7[Tipo de cliente],$B76)/COUNTIFS(Tabla7[Año],$C$34,Tabla7[Mes],O$36,Tabla7[Se cumplió Plazo de entrega?],"*",Tabla7[Tipo de cliente],$B76))*(COUNTIFS(Tabla7[Año],$C$34,Tabla7[Mes],O$36,Tabla7[Entrega completa?],"SI",Tabla7[Tipo de cliente],$B76)/COUNTIFS(Tabla7[Año],$C$34,Tabla7[Mes],O$36,Tabla7[Entrega completa?],"*",Tabla7[Tipo de cliente],$B76))*(COUNTIFS(Tabla7[Año],$C$34,Tabla7[Mes],O$36,Tabla7[Entrega conforme? Sin ninguna incidencia],"SI",Tabla7[Tipo de cliente],$B76)/COUNTIFS(Tabla7[Año],$C$34,Tabla7[Mes],O$36,Tabla7[Entrega conforme? Sin ninguna incidencia],"*",Tabla7[Tipo de cliente],$B76)),"")</f>
        <v/>
      </c>
      <c r="P76" s="43" t="str">
        <f t="shared" si="3"/>
        <v/>
      </c>
    </row>
    <row r="77" spans="1:16" x14ac:dyDescent="0.25">
      <c r="A77" s="39">
        <v>15</v>
      </c>
      <c r="B77" s="47" t="str">
        <f>IF(Tablas!$L18="","",Tablas!$L18)</f>
        <v/>
      </c>
      <c r="C77" s="47"/>
      <c r="D77" s="40" t="str">
        <f>IFERROR((COUNTIFS(Tabla7[Año],$C$34,Tabla7[Mes],D$36,Tabla7[Se cumplió Plazo de entrega?],"SI",Tabla7[Tipo de cliente],$B77)/COUNTIFS(Tabla7[Año],$C$34,Tabla7[Mes],D$36,Tabla7[Se cumplió Plazo de entrega?],"*",Tabla7[Tipo de cliente],$B77))*(COUNTIFS(Tabla7[Año],$C$34,Tabla7[Mes],D$36,Tabla7[Entrega completa?],"SI",Tabla7[Tipo de cliente],$B77)/COUNTIFS(Tabla7[Año],$C$34,Tabla7[Mes],D$36,Tabla7[Entrega completa?],"*",Tabla7[Tipo de cliente],$B77))*(COUNTIFS(Tabla7[Año],$C$34,Tabla7[Mes],D$36,Tabla7[Entrega conforme? Sin ninguna incidencia],"SI",Tabla7[Tipo de cliente],$B77)/COUNTIFS(Tabla7[Año],$C$34,Tabla7[Mes],D$36,Tabla7[Entrega conforme? Sin ninguna incidencia],"*",Tabla7[Tipo de cliente],$B77)),"")</f>
        <v/>
      </c>
      <c r="E77" s="40" t="str">
        <f>IFERROR((COUNTIFS(Tabla7[Año],$C$34,Tabla7[Mes],E$36,Tabla7[Se cumplió Plazo de entrega?],"SI",Tabla7[Tipo de cliente],$B77)/COUNTIFS(Tabla7[Año],$C$34,Tabla7[Mes],E$36,Tabla7[Se cumplió Plazo de entrega?],"*",Tabla7[Tipo de cliente],$B77))*(COUNTIFS(Tabla7[Año],$C$34,Tabla7[Mes],E$36,Tabla7[Entrega completa?],"SI",Tabla7[Tipo de cliente],$B77)/COUNTIFS(Tabla7[Año],$C$34,Tabla7[Mes],E$36,Tabla7[Entrega completa?],"*",Tabla7[Tipo de cliente],$B77))*(COUNTIFS(Tabla7[Año],$C$34,Tabla7[Mes],E$36,Tabla7[Entrega conforme? Sin ninguna incidencia],"SI",Tabla7[Tipo de cliente],$B77)/COUNTIFS(Tabla7[Año],$C$34,Tabla7[Mes],E$36,Tabla7[Entrega conforme? Sin ninguna incidencia],"*",Tabla7[Tipo de cliente],$B77)),"")</f>
        <v/>
      </c>
      <c r="F77" s="40" t="str">
        <f>IFERROR((COUNTIFS(Tabla7[Año],$C$34,Tabla7[Mes],F$36,Tabla7[Se cumplió Plazo de entrega?],"SI",Tabla7[Tipo de cliente],$B77)/COUNTIFS(Tabla7[Año],$C$34,Tabla7[Mes],F$36,Tabla7[Se cumplió Plazo de entrega?],"*",Tabla7[Tipo de cliente],$B77))*(COUNTIFS(Tabla7[Año],$C$34,Tabla7[Mes],F$36,Tabla7[Entrega completa?],"SI",Tabla7[Tipo de cliente],$B77)/COUNTIFS(Tabla7[Año],$C$34,Tabla7[Mes],F$36,Tabla7[Entrega completa?],"*",Tabla7[Tipo de cliente],$B77))*(COUNTIFS(Tabla7[Año],$C$34,Tabla7[Mes],F$36,Tabla7[Entrega conforme? Sin ninguna incidencia],"SI",Tabla7[Tipo de cliente],$B77)/COUNTIFS(Tabla7[Año],$C$34,Tabla7[Mes],F$36,Tabla7[Entrega conforme? Sin ninguna incidencia],"*",Tabla7[Tipo de cliente],$B77)),"")</f>
        <v/>
      </c>
      <c r="G77" s="40" t="str">
        <f>IFERROR((COUNTIFS(Tabla7[Año],$C$34,Tabla7[Mes],G$36,Tabla7[Se cumplió Plazo de entrega?],"SI",Tabla7[Tipo de cliente],$B77)/COUNTIFS(Tabla7[Año],$C$34,Tabla7[Mes],G$36,Tabla7[Se cumplió Plazo de entrega?],"*",Tabla7[Tipo de cliente],$B77))*(COUNTIFS(Tabla7[Año],$C$34,Tabla7[Mes],G$36,Tabla7[Entrega completa?],"SI",Tabla7[Tipo de cliente],$B77)/COUNTIFS(Tabla7[Año],$C$34,Tabla7[Mes],G$36,Tabla7[Entrega completa?],"*",Tabla7[Tipo de cliente],$B77))*(COUNTIFS(Tabla7[Año],$C$34,Tabla7[Mes],G$36,Tabla7[Entrega conforme? Sin ninguna incidencia],"SI",Tabla7[Tipo de cliente],$B77)/COUNTIFS(Tabla7[Año],$C$34,Tabla7[Mes],G$36,Tabla7[Entrega conforme? Sin ninguna incidencia],"*",Tabla7[Tipo de cliente],$B77)),"")</f>
        <v/>
      </c>
      <c r="H77" s="40" t="str">
        <f>IFERROR((COUNTIFS(Tabla7[Año],$C$34,Tabla7[Mes],H$36,Tabla7[Se cumplió Plazo de entrega?],"SI",Tabla7[Tipo de cliente],$B77)/COUNTIFS(Tabla7[Año],$C$34,Tabla7[Mes],H$36,Tabla7[Se cumplió Plazo de entrega?],"*",Tabla7[Tipo de cliente],$B77))*(COUNTIFS(Tabla7[Año],$C$34,Tabla7[Mes],H$36,Tabla7[Entrega completa?],"SI",Tabla7[Tipo de cliente],$B77)/COUNTIFS(Tabla7[Año],$C$34,Tabla7[Mes],H$36,Tabla7[Entrega completa?],"*",Tabla7[Tipo de cliente],$B77))*(COUNTIFS(Tabla7[Año],$C$34,Tabla7[Mes],H$36,Tabla7[Entrega conforme? Sin ninguna incidencia],"SI",Tabla7[Tipo de cliente],$B77)/COUNTIFS(Tabla7[Año],$C$34,Tabla7[Mes],H$36,Tabla7[Entrega conforme? Sin ninguna incidencia],"*",Tabla7[Tipo de cliente],$B77)),"")</f>
        <v/>
      </c>
      <c r="I77" s="40" t="str">
        <f>IFERROR((COUNTIFS(Tabla7[Año],$C$34,Tabla7[Mes],I$36,Tabla7[Se cumplió Plazo de entrega?],"SI",Tabla7[Tipo de cliente],$B77)/COUNTIFS(Tabla7[Año],$C$34,Tabla7[Mes],I$36,Tabla7[Se cumplió Plazo de entrega?],"*",Tabla7[Tipo de cliente],$B77))*(COUNTIFS(Tabla7[Año],$C$34,Tabla7[Mes],I$36,Tabla7[Entrega completa?],"SI",Tabla7[Tipo de cliente],$B77)/COUNTIFS(Tabla7[Año],$C$34,Tabla7[Mes],I$36,Tabla7[Entrega completa?],"*",Tabla7[Tipo de cliente],$B77))*(COUNTIFS(Tabla7[Año],$C$34,Tabla7[Mes],I$36,Tabla7[Entrega conforme? Sin ninguna incidencia],"SI",Tabla7[Tipo de cliente],$B77)/COUNTIFS(Tabla7[Año],$C$34,Tabla7[Mes],I$36,Tabla7[Entrega conforme? Sin ninguna incidencia],"*",Tabla7[Tipo de cliente],$B77)),"")</f>
        <v/>
      </c>
      <c r="J77" s="40" t="str">
        <f>IFERROR((COUNTIFS(Tabla7[Año],$C$34,Tabla7[Mes],J$36,Tabla7[Se cumplió Plazo de entrega?],"SI",Tabla7[Tipo de cliente],$B77)/COUNTIFS(Tabla7[Año],$C$34,Tabla7[Mes],J$36,Tabla7[Se cumplió Plazo de entrega?],"*",Tabla7[Tipo de cliente],$B77))*(COUNTIFS(Tabla7[Año],$C$34,Tabla7[Mes],J$36,Tabla7[Entrega completa?],"SI",Tabla7[Tipo de cliente],$B77)/COUNTIFS(Tabla7[Año],$C$34,Tabla7[Mes],J$36,Tabla7[Entrega completa?],"*",Tabla7[Tipo de cliente],$B77))*(COUNTIFS(Tabla7[Año],$C$34,Tabla7[Mes],J$36,Tabla7[Entrega conforme? Sin ninguna incidencia],"SI",Tabla7[Tipo de cliente],$B77)/COUNTIFS(Tabla7[Año],$C$34,Tabla7[Mes],J$36,Tabla7[Entrega conforme? Sin ninguna incidencia],"*",Tabla7[Tipo de cliente],$B77)),"")</f>
        <v/>
      </c>
      <c r="K77" s="40" t="str">
        <f>IFERROR((COUNTIFS(Tabla7[Año],$C$34,Tabla7[Mes],K$36,Tabla7[Se cumplió Plazo de entrega?],"SI",Tabla7[Tipo de cliente],$B77)/COUNTIFS(Tabla7[Año],$C$34,Tabla7[Mes],K$36,Tabla7[Se cumplió Plazo de entrega?],"*",Tabla7[Tipo de cliente],$B77))*(COUNTIFS(Tabla7[Año],$C$34,Tabla7[Mes],K$36,Tabla7[Entrega completa?],"SI",Tabla7[Tipo de cliente],$B77)/COUNTIFS(Tabla7[Año],$C$34,Tabla7[Mes],K$36,Tabla7[Entrega completa?],"*",Tabla7[Tipo de cliente],$B77))*(COUNTIFS(Tabla7[Año],$C$34,Tabla7[Mes],K$36,Tabla7[Entrega conforme? Sin ninguna incidencia],"SI",Tabla7[Tipo de cliente],$B77)/COUNTIFS(Tabla7[Año],$C$34,Tabla7[Mes],K$36,Tabla7[Entrega conforme? Sin ninguna incidencia],"*",Tabla7[Tipo de cliente],$B77)),"")</f>
        <v/>
      </c>
      <c r="L77" s="40" t="str">
        <f>IFERROR((COUNTIFS(Tabla7[Año],$C$34,Tabla7[Mes],L$36,Tabla7[Se cumplió Plazo de entrega?],"SI",Tabla7[Tipo de cliente],$B77)/COUNTIFS(Tabla7[Año],$C$34,Tabla7[Mes],L$36,Tabla7[Se cumplió Plazo de entrega?],"*",Tabla7[Tipo de cliente],$B77))*(COUNTIFS(Tabla7[Año],$C$34,Tabla7[Mes],L$36,Tabla7[Entrega completa?],"SI",Tabla7[Tipo de cliente],$B77)/COUNTIFS(Tabla7[Año],$C$34,Tabla7[Mes],L$36,Tabla7[Entrega completa?],"*",Tabla7[Tipo de cliente],$B77))*(COUNTIFS(Tabla7[Año],$C$34,Tabla7[Mes],L$36,Tabla7[Entrega conforme? Sin ninguna incidencia],"SI",Tabla7[Tipo de cliente],$B77)/COUNTIFS(Tabla7[Año],$C$34,Tabla7[Mes],L$36,Tabla7[Entrega conforme? Sin ninguna incidencia],"*",Tabla7[Tipo de cliente],$B77)),"")</f>
        <v/>
      </c>
      <c r="M77" s="40" t="str">
        <f>IFERROR((COUNTIFS(Tabla7[Año],$C$34,Tabla7[Mes],M$36,Tabla7[Se cumplió Plazo de entrega?],"SI",Tabla7[Tipo de cliente],$B77)/COUNTIFS(Tabla7[Año],$C$34,Tabla7[Mes],M$36,Tabla7[Se cumplió Plazo de entrega?],"*",Tabla7[Tipo de cliente],$B77))*(COUNTIFS(Tabla7[Año],$C$34,Tabla7[Mes],M$36,Tabla7[Entrega completa?],"SI",Tabla7[Tipo de cliente],$B77)/COUNTIFS(Tabla7[Año],$C$34,Tabla7[Mes],M$36,Tabla7[Entrega completa?],"*",Tabla7[Tipo de cliente],$B77))*(COUNTIFS(Tabla7[Año],$C$34,Tabla7[Mes],M$36,Tabla7[Entrega conforme? Sin ninguna incidencia],"SI",Tabla7[Tipo de cliente],$B77)/COUNTIFS(Tabla7[Año],$C$34,Tabla7[Mes],M$36,Tabla7[Entrega conforme? Sin ninguna incidencia],"*",Tabla7[Tipo de cliente],$B77)),"")</f>
        <v/>
      </c>
      <c r="N77" s="40" t="str">
        <f>IFERROR((COUNTIFS(Tabla7[Año],$C$34,Tabla7[Mes],N$36,Tabla7[Se cumplió Plazo de entrega?],"SI",Tabla7[Tipo de cliente],$B77)/COUNTIFS(Tabla7[Año],$C$34,Tabla7[Mes],N$36,Tabla7[Se cumplió Plazo de entrega?],"*",Tabla7[Tipo de cliente],$B77))*(COUNTIFS(Tabla7[Año],$C$34,Tabla7[Mes],N$36,Tabla7[Entrega completa?],"SI",Tabla7[Tipo de cliente],$B77)/COUNTIFS(Tabla7[Año],$C$34,Tabla7[Mes],N$36,Tabla7[Entrega completa?],"*",Tabla7[Tipo de cliente],$B77))*(COUNTIFS(Tabla7[Año],$C$34,Tabla7[Mes],N$36,Tabla7[Entrega conforme? Sin ninguna incidencia],"SI",Tabla7[Tipo de cliente],$B77)/COUNTIFS(Tabla7[Año],$C$34,Tabla7[Mes],N$36,Tabla7[Entrega conforme? Sin ninguna incidencia],"*",Tabla7[Tipo de cliente],$B77)),"")</f>
        <v/>
      </c>
      <c r="O77" s="40" t="str">
        <f>IFERROR((COUNTIFS(Tabla7[Año],$C$34,Tabla7[Mes],O$36,Tabla7[Se cumplió Plazo de entrega?],"SI",Tabla7[Tipo de cliente],$B77)/COUNTIFS(Tabla7[Año],$C$34,Tabla7[Mes],O$36,Tabla7[Se cumplió Plazo de entrega?],"*",Tabla7[Tipo de cliente],$B77))*(COUNTIFS(Tabla7[Año],$C$34,Tabla7[Mes],O$36,Tabla7[Entrega completa?],"SI",Tabla7[Tipo de cliente],$B77)/COUNTIFS(Tabla7[Año],$C$34,Tabla7[Mes],O$36,Tabla7[Entrega completa?],"*",Tabla7[Tipo de cliente],$B77))*(COUNTIFS(Tabla7[Año],$C$34,Tabla7[Mes],O$36,Tabla7[Entrega conforme? Sin ninguna incidencia],"SI",Tabla7[Tipo de cliente],$B77)/COUNTIFS(Tabla7[Año],$C$34,Tabla7[Mes],O$36,Tabla7[Entrega conforme? Sin ninguna incidencia],"*",Tabla7[Tipo de cliente],$B77)),"")</f>
        <v/>
      </c>
      <c r="P77" s="43" t="str">
        <f t="shared" si="3"/>
        <v/>
      </c>
    </row>
    <row r="78" spans="1:16" x14ac:dyDescent="0.25">
      <c r="A78" s="39">
        <v>16</v>
      </c>
      <c r="B78" s="47" t="str">
        <f>IF(Tablas!$L19="","",Tablas!$L19)</f>
        <v/>
      </c>
      <c r="C78" s="47"/>
      <c r="D78" s="40" t="str">
        <f>IFERROR((COUNTIFS(Tabla7[Año],$C$34,Tabla7[Mes],D$36,Tabla7[Se cumplió Plazo de entrega?],"SI",Tabla7[Tipo de cliente],$B78)/COUNTIFS(Tabla7[Año],$C$34,Tabla7[Mes],D$36,Tabla7[Se cumplió Plazo de entrega?],"*",Tabla7[Tipo de cliente],$B78))*(COUNTIFS(Tabla7[Año],$C$34,Tabla7[Mes],D$36,Tabla7[Entrega completa?],"SI",Tabla7[Tipo de cliente],$B78)/COUNTIFS(Tabla7[Año],$C$34,Tabla7[Mes],D$36,Tabla7[Entrega completa?],"*",Tabla7[Tipo de cliente],$B78))*(COUNTIFS(Tabla7[Año],$C$34,Tabla7[Mes],D$36,Tabla7[Entrega conforme? Sin ninguna incidencia],"SI",Tabla7[Tipo de cliente],$B78)/COUNTIFS(Tabla7[Año],$C$34,Tabla7[Mes],D$36,Tabla7[Entrega conforme? Sin ninguna incidencia],"*",Tabla7[Tipo de cliente],$B78)),"")</f>
        <v/>
      </c>
      <c r="E78" s="40" t="str">
        <f>IFERROR((COUNTIFS(Tabla7[Año],$C$34,Tabla7[Mes],E$36,Tabla7[Se cumplió Plazo de entrega?],"SI",Tabla7[Tipo de cliente],$B78)/COUNTIFS(Tabla7[Año],$C$34,Tabla7[Mes],E$36,Tabla7[Se cumplió Plazo de entrega?],"*",Tabla7[Tipo de cliente],$B78))*(COUNTIFS(Tabla7[Año],$C$34,Tabla7[Mes],E$36,Tabla7[Entrega completa?],"SI",Tabla7[Tipo de cliente],$B78)/COUNTIFS(Tabla7[Año],$C$34,Tabla7[Mes],E$36,Tabla7[Entrega completa?],"*",Tabla7[Tipo de cliente],$B78))*(COUNTIFS(Tabla7[Año],$C$34,Tabla7[Mes],E$36,Tabla7[Entrega conforme? Sin ninguna incidencia],"SI",Tabla7[Tipo de cliente],$B78)/COUNTIFS(Tabla7[Año],$C$34,Tabla7[Mes],E$36,Tabla7[Entrega conforme? Sin ninguna incidencia],"*",Tabla7[Tipo de cliente],$B78)),"")</f>
        <v/>
      </c>
      <c r="F78" s="40" t="str">
        <f>IFERROR((COUNTIFS(Tabla7[Año],$C$34,Tabla7[Mes],F$36,Tabla7[Se cumplió Plazo de entrega?],"SI",Tabla7[Tipo de cliente],$B78)/COUNTIFS(Tabla7[Año],$C$34,Tabla7[Mes],F$36,Tabla7[Se cumplió Plazo de entrega?],"*",Tabla7[Tipo de cliente],$B78))*(COUNTIFS(Tabla7[Año],$C$34,Tabla7[Mes],F$36,Tabla7[Entrega completa?],"SI",Tabla7[Tipo de cliente],$B78)/COUNTIFS(Tabla7[Año],$C$34,Tabla7[Mes],F$36,Tabla7[Entrega completa?],"*",Tabla7[Tipo de cliente],$B78))*(COUNTIFS(Tabla7[Año],$C$34,Tabla7[Mes],F$36,Tabla7[Entrega conforme? Sin ninguna incidencia],"SI",Tabla7[Tipo de cliente],$B78)/COUNTIFS(Tabla7[Año],$C$34,Tabla7[Mes],F$36,Tabla7[Entrega conforme? Sin ninguna incidencia],"*",Tabla7[Tipo de cliente],$B78)),"")</f>
        <v/>
      </c>
      <c r="G78" s="40" t="str">
        <f>IFERROR((COUNTIFS(Tabla7[Año],$C$34,Tabla7[Mes],G$36,Tabla7[Se cumplió Plazo de entrega?],"SI",Tabla7[Tipo de cliente],$B78)/COUNTIFS(Tabla7[Año],$C$34,Tabla7[Mes],G$36,Tabla7[Se cumplió Plazo de entrega?],"*",Tabla7[Tipo de cliente],$B78))*(COUNTIFS(Tabla7[Año],$C$34,Tabla7[Mes],G$36,Tabla7[Entrega completa?],"SI",Tabla7[Tipo de cliente],$B78)/COUNTIFS(Tabla7[Año],$C$34,Tabla7[Mes],G$36,Tabla7[Entrega completa?],"*",Tabla7[Tipo de cliente],$B78))*(COUNTIFS(Tabla7[Año],$C$34,Tabla7[Mes],G$36,Tabla7[Entrega conforme? Sin ninguna incidencia],"SI",Tabla7[Tipo de cliente],$B78)/COUNTIFS(Tabla7[Año],$C$34,Tabla7[Mes],G$36,Tabla7[Entrega conforme? Sin ninguna incidencia],"*",Tabla7[Tipo de cliente],$B78)),"")</f>
        <v/>
      </c>
      <c r="H78" s="40" t="str">
        <f>IFERROR((COUNTIFS(Tabla7[Año],$C$34,Tabla7[Mes],H$36,Tabla7[Se cumplió Plazo de entrega?],"SI",Tabla7[Tipo de cliente],$B78)/COUNTIFS(Tabla7[Año],$C$34,Tabla7[Mes],H$36,Tabla7[Se cumplió Plazo de entrega?],"*",Tabla7[Tipo de cliente],$B78))*(COUNTIFS(Tabla7[Año],$C$34,Tabla7[Mes],H$36,Tabla7[Entrega completa?],"SI",Tabla7[Tipo de cliente],$B78)/COUNTIFS(Tabla7[Año],$C$34,Tabla7[Mes],H$36,Tabla7[Entrega completa?],"*",Tabla7[Tipo de cliente],$B78))*(COUNTIFS(Tabla7[Año],$C$34,Tabla7[Mes],H$36,Tabla7[Entrega conforme? Sin ninguna incidencia],"SI",Tabla7[Tipo de cliente],$B78)/COUNTIFS(Tabla7[Año],$C$34,Tabla7[Mes],H$36,Tabla7[Entrega conforme? Sin ninguna incidencia],"*",Tabla7[Tipo de cliente],$B78)),"")</f>
        <v/>
      </c>
      <c r="I78" s="40" t="str">
        <f>IFERROR((COUNTIFS(Tabla7[Año],$C$34,Tabla7[Mes],I$36,Tabla7[Se cumplió Plazo de entrega?],"SI",Tabla7[Tipo de cliente],$B78)/COUNTIFS(Tabla7[Año],$C$34,Tabla7[Mes],I$36,Tabla7[Se cumplió Plazo de entrega?],"*",Tabla7[Tipo de cliente],$B78))*(COUNTIFS(Tabla7[Año],$C$34,Tabla7[Mes],I$36,Tabla7[Entrega completa?],"SI",Tabla7[Tipo de cliente],$B78)/COUNTIFS(Tabla7[Año],$C$34,Tabla7[Mes],I$36,Tabla7[Entrega completa?],"*",Tabla7[Tipo de cliente],$B78))*(COUNTIFS(Tabla7[Año],$C$34,Tabla7[Mes],I$36,Tabla7[Entrega conforme? Sin ninguna incidencia],"SI",Tabla7[Tipo de cliente],$B78)/COUNTIFS(Tabla7[Año],$C$34,Tabla7[Mes],I$36,Tabla7[Entrega conforme? Sin ninguna incidencia],"*",Tabla7[Tipo de cliente],$B78)),"")</f>
        <v/>
      </c>
      <c r="J78" s="40" t="str">
        <f>IFERROR((COUNTIFS(Tabla7[Año],$C$34,Tabla7[Mes],J$36,Tabla7[Se cumplió Plazo de entrega?],"SI",Tabla7[Tipo de cliente],$B78)/COUNTIFS(Tabla7[Año],$C$34,Tabla7[Mes],J$36,Tabla7[Se cumplió Plazo de entrega?],"*",Tabla7[Tipo de cliente],$B78))*(COUNTIFS(Tabla7[Año],$C$34,Tabla7[Mes],J$36,Tabla7[Entrega completa?],"SI",Tabla7[Tipo de cliente],$B78)/COUNTIFS(Tabla7[Año],$C$34,Tabla7[Mes],J$36,Tabla7[Entrega completa?],"*",Tabla7[Tipo de cliente],$B78))*(COUNTIFS(Tabla7[Año],$C$34,Tabla7[Mes],J$36,Tabla7[Entrega conforme? Sin ninguna incidencia],"SI",Tabla7[Tipo de cliente],$B78)/COUNTIFS(Tabla7[Año],$C$34,Tabla7[Mes],J$36,Tabla7[Entrega conforme? Sin ninguna incidencia],"*",Tabla7[Tipo de cliente],$B78)),"")</f>
        <v/>
      </c>
      <c r="K78" s="40" t="str">
        <f>IFERROR((COUNTIFS(Tabla7[Año],$C$34,Tabla7[Mes],K$36,Tabla7[Se cumplió Plazo de entrega?],"SI",Tabla7[Tipo de cliente],$B78)/COUNTIFS(Tabla7[Año],$C$34,Tabla7[Mes],K$36,Tabla7[Se cumplió Plazo de entrega?],"*",Tabla7[Tipo de cliente],$B78))*(COUNTIFS(Tabla7[Año],$C$34,Tabla7[Mes],K$36,Tabla7[Entrega completa?],"SI",Tabla7[Tipo de cliente],$B78)/COUNTIFS(Tabla7[Año],$C$34,Tabla7[Mes],K$36,Tabla7[Entrega completa?],"*",Tabla7[Tipo de cliente],$B78))*(COUNTIFS(Tabla7[Año],$C$34,Tabla7[Mes],K$36,Tabla7[Entrega conforme? Sin ninguna incidencia],"SI",Tabla7[Tipo de cliente],$B78)/COUNTIFS(Tabla7[Año],$C$34,Tabla7[Mes],K$36,Tabla7[Entrega conforme? Sin ninguna incidencia],"*",Tabla7[Tipo de cliente],$B78)),"")</f>
        <v/>
      </c>
      <c r="L78" s="40" t="str">
        <f>IFERROR((COUNTIFS(Tabla7[Año],$C$34,Tabla7[Mes],L$36,Tabla7[Se cumplió Plazo de entrega?],"SI",Tabla7[Tipo de cliente],$B78)/COUNTIFS(Tabla7[Año],$C$34,Tabla7[Mes],L$36,Tabla7[Se cumplió Plazo de entrega?],"*",Tabla7[Tipo de cliente],$B78))*(COUNTIFS(Tabla7[Año],$C$34,Tabla7[Mes],L$36,Tabla7[Entrega completa?],"SI",Tabla7[Tipo de cliente],$B78)/COUNTIFS(Tabla7[Año],$C$34,Tabla7[Mes],L$36,Tabla7[Entrega completa?],"*",Tabla7[Tipo de cliente],$B78))*(COUNTIFS(Tabla7[Año],$C$34,Tabla7[Mes],L$36,Tabla7[Entrega conforme? Sin ninguna incidencia],"SI",Tabla7[Tipo de cliente],$B78)/COUNTIFS(Tabla7[Año],$C$34,Tabla7[Mes],L$36,Tabla7[Entrega conforme? Sin ninguna incidencia],"*",Tabla7[Tipo de cliente],$B78)),"")</f>
        <v/>
      </c>
      <c r="M78" s="40" t="str">
        <f>IFERROR((COUNTIFS(Tabla7[Año],$C$34,Tabla7[Mes],M$36,Tabla7[Se cumplió Plazo de entrega?],"SI",Tabla7[Tipo de cliente],$B78)/COUNTIFS(Tabla7[Año],$C$34,Tabla7[Mes],M$36,Tabla7[Se cumplió Plazo de entrega?],"*",Tabla7[Tipo de cliente],$B78))*(COUNTIFS(Tabla7[Año],$C$34,Tabla7[Mes],M$36,Tabla7[Entrega completa?],"SI",Tabla7[Tipo de cliente],$B78)/COUNTIFS(Tabla7[Año],$C$34,Tabla7[Mes],M$36,Tabla7[Entrega completa?],"*",Tabla7[Tipo de cliente],$B78))*(COUNTIFS(Tabla7[Año],$C$34,Tabla7[Mes],M$36,Tabla7[Entrega conforme? Sin ninguna incidencia],"SI",Tabla7[Tipo de cliente],$B78)/COUNTIFS(Tabla7[Año],$C$34,Tabla7[Mes],M$36,Tabla7[Entrega conforme? Sin ninguna incidencia],"*",Tabla7[Tipo de cliente],$B78)),"")</f>
        <v/>
      </c>
      <c r="N78" s="40" t="str">
        <f>IFERROR((COUNTIFS(Tabla7[Año],$C$34,Tabla7[Mes],N$36,Tabla7[Se cumplió Plazo de entrega?],"SI",Tabla7[Tipo de cliente],$B78)/COUNTIFS(Tabla7[Año],$C$34,Tabla7[Mes],N$36,Tabla7[Se cumplió Plazo de entrega?],"*",Tabla7[Tipo de cliente],$B78))*(COUNTIFS(Tabla7[Año],$C$34,Tabla7[Mes],N$36,Tabla7[Entrega completa?],"SI",Tabla7[Tipo de cliente],$B78)/COUNTIFS(Tabla7[Año],$C$34,Tabla7[Mes],N$36,Tabla7[Entrega completa?],"*",Tabla7[Tipo de cliente],$B78))*(COUNTIFS(Tabla7[Año],$C$34,Tabla7[Mes],N$36,Tabla7[Entrega conforme? Sin ninguna incidencia],"SI",Tabla7[Tipo de cliente],$B78)/COUNTIFS(Tabla7[Año],$C$34,Tabla7[Mes],N$36,Tabla7[Entrega conforme? Sin ninguna incidencia],"*",Tabla7[Tipo de cliente],$B78)),"")</f>
        <v/>
      </c>
      <c r="O78" s="40" t="str">
        <f>IFERROR((COUNTIFS(Tabla7[Año],$C$34,Tabla7[Mes],O$36,Tabla7[Se cumplió Plazo de entrega?],"SI",Tabla7[Tipo de cliente],$B78)/COUNTIFS(Tabla7[Año],$C$34,Tabla7[Mes],O$36,Tabla7[Se cumplió Plazo de entrega?],"*",Tabla7[Tipo de cliente],$B78))*(COUNTIFS(Tabla7[Año],$C$34,Tabla7[Mes],O$36,Tabla7[Entrega completa?],"SI",Tabla7[Tipo de cliente],$B78)/COUNTIFS(Tabla7[Año],$C$34,Tabla7[Mes],O$36,Tabla7[Entrega completa?],"*",Tabla7[Tipo de cliente],$B78))*(COUNTIFS(Tabla7[Año],$C$34,Tabla7[Mes],O$36,Tabla7[Entrega conforme? Sin ninguna incidencia],"SI",Tabla7[Tipo de cliente],$B78)/COUNTIFS(Tabla7[Año],$C$34,Tabla7[Mes],O$36,Tabla7[Entrega conforme? Sin ninguna incidencia],"*",Tabla7[Tipo de cliente],$B78)),"")</f>
        <v/>
      </c>
      <c r="P78" s="43" t="str">
        <f t="shared" si="3"/>
        <v/>
      </c>
    </row>
    <row r="79" spans="1:16" x14ac:dyDescent="0.25">
      <c r="A79" s="39">
        <v>17</v>
      </c>
      <c r="B79" s="47" t="str">
        <f>IF(Tablas!$L20="","",Tablas!$L20)</f>
        <v/>
      </c>
      <c r="C79" s="47"/>
      <c r="D79" s="40" t="str">
        <f>IFERROR((COUNTIFS(Tabla7[Año],$C$34,Tabla7[Mes],D$36,Tabla7[Se cumplió Plazo de entrega?],"SI",Tabla7[Tipo de cliente],$B79)/COUNTIFS(Tabla7[Año],$C$34,Tabla7[Mes],D$36,Tabla7[Se cumplió Plazo de entrega?],"*",Tabla7[Tipo de cliente],$B79))*(COUNTIFS(Tabla7[Año],$C$34,Tabla7[Mes],D$36,Tabla7[Entrega completa?],"SI",Tabla7[Tipo de cliente],$B79)/COUNTIFS(Tabla7[Año],$C$34,Tabla7[Mes],D$36,Tabla7[Entrega completa?],"*",Tabla7[Tipo de cliente],$B79))*(COUNTIFS(Tabla7[Año],$C$34,Tabla7[Mes],D$36,Tabla7[Entrega conforme? Sin ninguna incidencia],"SI",Tabla7[Tipo de cliente],$B79)/COUNTIFS(Tabla7[Año],$C$34,Tabla7[Mes],D$36,Tabla7[Entrega conforme? Sin ninguna incidencia],"*",Tabla7[Tipo de cliente],$B79)),"")</f>
        <v/>
      </c>
      <c r="E79" s="40" t="str">
        <f>IFERROR((COUNTIFS(Tabla7[Año],$C$34,Tabla7[Mes],E$36,Tabla7[Se cumplió Plazo de entrega?],"SI",Tabla7[Tipo de cliente],$B79)/COUNTIFS(Tabla7[Año],$C$34,Tabla7[Mes],E$36,Tabla7[Se cumplió Plazo de entrega?],"*",Tabla7[Tipo de cliente],$B79))*(COUNTIFS(Tabla7[Año],$C$34,Tabla7[Mes],E$36,Tabla7[Entrega completa?],"SI",Tabla7[Tipo de cliente],$B79)/COUNTIFS(Tabla7[Año],$C$34,Tabla7[Mes],E$36,Tabla7[Entrega completa?],"*",Tabla7[Tipo de cliente],$B79))*(COUNTIFS(Tabla7[Año],$C$34,Tabla7[Mes],E$36,Tabla7[Entrega conforme? Sin ninguna incidencia],"SI",Tabla7[Tipo de cliente],$B79)/COUNTIFS(Tabla7[Año],$C$34,Tabla7[Mes],E$36,Tabla7[Entrega conforme? Sin ninguna incidencia],"*",Tabla7[Tipo de cliente],$B79)),"")</f>
        <v/>
      </c>
      <c r="F79" s="40" t="str">
        <f>IFERROR((COUNTIFS(Tabla7[Año],$C$34,Tabla7[Mes],F$36,Tabla7[Se cumplió Plazo de entrega?],"SI",Tabla7[Tipo de cliente],$B79)/COUNTIFS(Tabla7[Año],$C$34,Tabla7[Mes],F$36,Tabla7[Se cumplió Plazo de entrega?],"*",Tabla7[Tipo de cliente],$B79))*(COUNTIFS(Tabla7[Año],$C$34,Tabla7[Mes],F$36,Tabla7[Entrega completa?],"SI",Tabla7[Tipo de cliente],$B79)/COUNTIFS(Tabla7[Año],$C$34,Tabla7[Mes],F$36,Tabla7[Entrega completa?],"*",Tabla7[Tipo de cliente],$B79))*(COUNTIFS(Tabla7[Año],$C$34,Tabla7[Mes],F$36,Tabla7[Entrega conforme? Sin ninguna incidencia],"SI",Tabla7[Tipo de cliente],$B79)/COUNTIFS(Tabla7[Año],$C$34,Tabla7[Mes],F$36,Tabla7[Entrega conforme? Sin ninguna incidencia],"*",Tabla7[Tipo de cliente],$B79)),"")</f>
        <v/>
      </c>
      <c r="G79" s="40" t="str">
        <f>IFERROR((COUNTIFS(Tabla7[Año],$C$34,Tabla7[Mes],G$36,Tabla7[Se cumplió Plazo de entrega?],"SI",Tabla7[Tipo de cliente],$B79)/COUNTIFS(Tabla7[Año],$C$34,Tabla7[Mes],G$36,Tabla7[Se cumplió Plazo de entrega?],"*",Tabla7[Tipo de cliente],$B79))*(COUNTIFS(Tabla7[Año],$C$34,Tabla7[Mes],G$36,Tabla7[Entrega completa?],"SI",Tabla7[Tipo de cliente],$B79)/COUNTIFS(Tabla7[Año],$C$34,Tabla7[Mes],G$36,Tabla7[Entrega completa?],"*",Tabla7[Tipo de cliente],$B79))*(COUNTIFS(Tabla7[Año],$C$34,Tabla7[Mes],G$36,Tabla7[Entrega conforme? Sin ninguna incidencia],"SI",Tabla7[Tipo de cliente],$B79)/COUNTIFS(Tabla7[Año],$C$34,Tabla7[Mes],G$36,Tabla7[Entrega conforme? Sin ninguna incidencia],"*",Tabla7[Tipo de cliente],$B79)),"")</f>
        <v/>
      </c>
      <c r="H79" s="40" t="str">
        <f>IFERROR((COUNTIFS(Tabla7[Año],$C$34,Tabla7[Mes],H$36,Tabla7[Se cumplió Plazo de entrega?],"SI",Tabla7[Tipo de cliente],$B79)/COUNTIFS(Tabla7[Año],$C$34,Tabla7[Mes],H$36,Tabla7[Se cumplió Plazo de entrega?],"*",Tabla7[Tipo de cliente],$B79))*(COUNTIFS(Tabla7[Año],$C$34,Tabla7[Mes],H$36,Tabla7[Entrega completa?],"SI",Tabla7[Tipo de cliente],$B79)/COUNTIFS(Tabla7[Año],$C$34,Tabla7[Mes],H$36,Tabla7[Entrega completa?],"*",Tabla7[Tipo de cliente],$B79))*(COUNTIFS(Tabla7[Año],$C$34,Tabla7[Mes],H$36,Tabla7[Entrega conforme? Sin ninguna incidencia],"SI",Tabla7[Tipo de cliente],$B79)/COUNTIFS(Tabla7[Año],$C$34,Tabla7[Mes],H$36,Tabla7[Entrega conforme? Sin ninguna incidencia],"*",Tabla7[Tipo de cliente],$B79)),"")</f>
        <v/>
      </c>
      <c r="I79" s="40" t="str">
        <f>IFERROR((COUNTIFS(Tabla7[Año],$C$34,Tabla7[Mes],I$36,Tabla7[Se cumplió Plazo de entrega?],"SI",Tabla7[Tipo de cliente],$B79)/COUNTIFS(Tabla7[Año],$C$34,Tabla7[Mes],I$36,Tabla7[Se cumplió Plazo de entrega?],"*",Tabla7[Tipo de cliente],$B79))*(COUNTIFS(Tabla7[Año],$C$34,Tabla7[Mes],I$36,Tabla7[Entrega completa?],"SI",Tabla7[Tipo de cliente],$B79)/COUNTIFS(Tabla7[Año],$C$34,Tabla7[Mes],I$36,Tabla7[Entrega completa?],"*",Tabla7[Tipo de cliente],$B79))*(COUNTIFS(Tabla7[Año],$C$34,Tabla7[Mes],I$36,Tabla7[Entrega conforme? Sin ninguna incidencia],"SI",Tabla7[Tipo de cliente],$B79)/COUNTIFS(Tabla7[Año],$C$34,Tabla7[Mes],I$36,Tabla7[Entrega conforme? Sin ninguna incidencia],"*",Tabla7[Tipo de cliente],$B79)),"")</f>
        <v/>
      </c>
      <c r="J79" s="40" t="str">
        <f>IFERROR((COUNTIFS(Tabla7[Año],$C$34,Tabla7[Mes],J$36,Tabla7[Se cumplió Plazo de entrega?],"SI",Tabla7[Tipo de cliente],$B79)/COUNTIFS(Tabla7[Año],$C$34,Tabla7[Mes],J$36,Tabla7[Se cumplió Plazo de entrega?],"*",Tabla7[Tipo de cliente],$B79))*(COUNTIFS(Tabla7[Año],$C$34,Tabla7[Mes],J$36,Tabla7[Entrega completa?],"SI",Tabla7[Tipo de cliente],$B79)/COUNTIFS(Tabla7[Año],$C$34,Tabla7[Mes],J$36,Tabla7[Entrega completa?],"*",Tabla7[Tipo de cliente],$B79))*(COUNTIFS(Tabla7[Año],$C$34,Tabla7[Mes],J$36,Tabla7[Entrega conforme? Sin ninguna incidencia],"SI",Tabla7[Tipo de cliente],$B79)/COUNTIFS(Tabla7[Año],$C$34,Tabla7[Mes],J$36,Tabla7[Entrega conforme? Sin ninguna incidencia],"*",Tabla7[Tipo de cliente],$B79)),"")</f>
        <v/>
      </c>
      <c r="K79" s="40" t="str">
        <f>IFERROR((COUNTIFS(Tabla7[Año],$C$34,Tabla7[Mes],K$36,Tabla7[Se cumplió Plazo de entrega?],"SI",Tabla7[Tipo de cliente],$B79)/COUNTIFS(Tabla7[Año],$C$34,Tabla7[Mes],K$36,Tabla7[Se cumplió Plazo de entrega?],"*",Tabla7[Tipo de cliente],$B79))*(COUNTIFS(Tabla7[Año],$C$34,Tabla7[Mes],K$36,Tabla7[Entrega completa?],"SI",Tabla7[Tipo de cliente],$B79)/COUNTIFS(Tabla7[Año],$C$34,Tabla7[Mes],K$36,Tabla7[Entrega completa?],"*",Tabla7[Tipo de cliente],$B79))*(COUNTIFS(Tabla7[Año],$C$34,Tabla7[Mes],K$36,Tabla7[Entrega conforme? Sin ninguna incidencia],"SI",Tabla7[Tipo de cliente],$B79)/COUNTIFS(Tabla7[Año],$C$34,Tabla7[Mes],K$36,Tabla7[Entrega conforme? Sin ninguna incidencia],"*",Tabla7[Tipo de cliente],$B79)),"")</f>
        <v/>
      </c>
      <c r="L79" s="40" t="str">
        <f>IFERROR((COUNTIFS(Tabla7[Año],$C$34,Tabla7[Mes],L$36,Tabla7[Se cumplió Plazo de entrega?],"SI",Tabla7[Tipo de cliente],$B79)/COUNTIFS(Tabla7[Año],$C$34,Tabla7[Mes],L$36,Tabla7[Se cumplió Plazo de entrega?],"*",Tabla7[Tipo de cliente],$B79))*(COUNTIFS(Tabla7[Año],$C$34,Tabla7[Mes],L$36,Tabla7[Entrega completa?],"SI",Tabla7[Tipo de cliente],$B79)/COUNTIFS(Tabla7[Año],$C$34,Tabla7[Mes],L$36,Tabla7[Entrega completa?],"*",Tabla7[Tipo de cliente],$B79))*(COUNTIFS(Tabla7[Año],$C$34,Tabla7[Mes],L$36,Tabla7[Entrega conforme? Sin ninguna incidencia],"SI",Tabla7[Tipo de cliente],$B79)/COUNTIFS(Tabla7[Año],$C$34,Tabla7[Mes],L$36,Tabla7[Entrega conforme? Sin ninguna incidencia],"*",Tabla7[Tipo de cliente],$B79)),"")</f>
        <v/>
      </c>
      <c r="M79" s="40" t="str">
        <f>IFERROR((COUNTIFS(Tabla7[Año],$C$34,Tabla7[Mes],M$36,Tabla7[Se cumplió Plazo de entrega?],"SI",Tabla7[Tipo de cliente],$B79)/COUNTIFS(Tabla7[Año],$C$34,Tabla7[Mes],M$36,Tabla7[Se cumplió Plazo de entrega?],"*",Tabla7[Tipo de cliente],$B79))*(COUNTIFS(Tabla7[Año],$C$34,Tabla7[Mes],M$36,Tabla7[Entrega completa?],"SI",Tabla7[Tipo de cliente],$B79)/COUNTIFS(Tabla7[Año],$C$34,Tabla7[Mes],M$36,Tabla7[Entrega completa?],"*",Tabla7[Tipo de cliente],$B79))*(COUNTIFS(Tabla7[Año],$C$34,Tabla7[Mes],M$36,Tabla7[Entrega conforme? Sin ninguna incidencia],"SI",Tabla7[Tipo de cliente],$B79)/COUNTIFS(Tabla7[Año],$C$34,Tabla7[Mes],M$36,Tabla7[Entrega conforme? Sin ninguna incidencia],"*",Tabla7[Tipo de cliente],$B79)),"")</f>
        <v/>
      </c>
      <c r="N79" s="40" t="str">
        <f>IFERROR((COUNTIFS(Tabla7[Año],$C$34,Tabla7[Mes],N$36,Tabla7[Se cumplió Plazo de entrega?],"SI",Tabla7[Tipo de cliente],$B79)/COUNTIFS(Tabla7[Año],$C$34,Tabla7[Mes],N$36,Tabla7[Se cumplió Plazo de entrega?],"*",Tabla7[Tipo de cliente],$B79))*(COUNTIFS(Tabla7[Año],$C$34,Tabla7[Mes],N$36,Tabla7[Entrega completa?],"SI",Tabla7[Tipo de cliente],$B79)/COUNTIFS(Tabla7[Año],$C$34,Tabla7[Mes],N$36,Tabla7[Entrega completa?],"*",Tabla7[Tipo de cliente],$B79))*(COUNTIFS(Tabla7[Año],$C$34,Tabla7[Mes],N$36,Tabla7[Entrega conforme? Sin ninguna incidencia],"SI",Tabla7[Tipo de cliente],$B79)/COUNTIFS(Tabla7[Año],$C$34,Tabla7[Mes],N$36,Tabla7[Entrega conforme? Sin ninguna incidencia],"*",Tabla7[Tipo de cliente],$B79)),"")</f>
        <v/>
      </c>
      <c r="O79" s="40" t="str">
        <f>IFERROR((COUNTIFS(Tabla7[Año],$C$34,Tabla7[Mes],O$36,Tabla7[Se cumplió Plazo de entrega?],"SI",Tabla7[Tipo de cliente],$B79)/COUNTIFS(Tabla7[Año],$C$34,Tabla7[Mes],O$36,Tabla7[Se cumplió Plazo de entrega?],"*",Tabla7[Tipo de cliente],$B79))*(COUNTIFS(Tabla7[Año],$C$34,Tabla7[Mes],O$36,Tabla7[Entrega completa?],"SI",Tabla7[Tipo de cliente],$B79)/COUNTIFS(Tabla7[Año],$C$34,Tabla7[Mes],O$36,Tabla7[Entrega completa?],"*",Tabla7[Tipo de cliente],$B79))*(COUNTIFS(Tabla7[Año],$C$34,Tabla7[Mes],O$36,Tabla7[Entrega conforme? Sin ninguna incidencia],"SI",Tabla7[Tipo de cliente],$B79)/COUNTIFS(Tabla7[Año],$C$34,Tabla7[Mes],O$36,Tabla7[Entrega conforme? Sin ninguna incidencia],"*",Tabla7[Tipo de cliente],$B79)),"")</f>
        <v/>
      </c>
      <c r="P79" s="43" t="str">
        <f t="shared" si="3"/>
        <v/>
      </c>
    </row>
    <row r="80" spans="1:16" x14ac:dyDescent="0.25">
      <c r="A80" s="39">
        <v>18</v>
      </c>
      <c r="B80" s="47" t="str">
        <f>IF(Tablas!$L21="","",Tablas!$L21)</f>
        <v/>
      </c>
      <c r="C80" s="47"/>
      <c r="D80" s="40" t="str">
        <f>IFERROR((COUNTIFS(Tabla7[Año],$C$34,Tabla7[Mes],D$36,Tabla7[Se cumplió Plazo de entrega?],"SI",Tabla7[Tipo de cliente],$B80)/COUNTIFS(Tabla7[Año],$C$34,Tabla7[Mes],D$36,Tabla7[Se cumplió Plazo de entrega?],"*",Tabla7[Tipo de cliente],$B80))*(COUNTIFS(Tabla7[Año],$C$34,Tabla7[Mes],D$36,Tabla7[Entrega completa?],"SI",Tabla7[Tipo de cliente],$B80)/COUNTIFS(Tabla7[Año],$C$34,Tabla7[Mes],D$36,Tabla7[Entrega completa?],"*",Tabla7[Tipo de cliente],$B80))*(COUNTIFS(Tabla7[Año],$C$34,Tabla7[Mes],D$36,Tabla7[Entrega conforme? Sin ninguna incidencia],"SI",Tabla7[Tipo de cliente],$B80)/COUNTIFS(Tabla7[Año],$C$34,Tabla7[Mes],D$36,Tabla7[Entrega conforme? Sin ninguna incidencia],"*",Tabla7[Tipo de cliente],$B80)),"")</f>
        <v/>
      </c>
      <c r="E80" s="40" t="str">
        <f>IFERROR((COUNTIFS(Tabla7[Año],$C$34,Tabla7[Mes],E$36,Tabla7[Se cumplió Plazo de entrega?],"SI",Tabla7[Tipo de cliente],$B80)/COUNTIFS(Tabla7[Año],$C$34,Tabla7[Mes],E$36,Tabla7[Se cumplió Plazo de entrega?],"*",Tabla7[Tipo de cliente],$B80))*(COUNTIFS(Tabla7[Año],$C$34,Tabla7[Mes],E$36,Tabla7[Entrega completa?],"SI",Tabla7[Tipo de cliente],$B80)/COUNTIFS(Tabla7[Año],$C$34,Tabla7[Mes],E$36,Tabla7[Entrega completa?],"*",Tabla7[Tipo de cliente],$B80))*(COUNTIFS(Tabla7[Año],$C$34,Tabla7[Mes],E$36,Tabla7[Entrega conforme? Sin ninguna incidencia],"SI",Tabla7[Tipo de cliente],$B80)/COUNTIFS(Tabla7[Año],$C$34,Tabla7[Mes],E$36,Tabla7[Entrega conforme? Sin ninguna incidencia],"*",Tabla7[Tipo de cliente],$B80)),"")</f>
        <v/>
      </c>
      <c r="F80" s="40" t="str">
        <f>IFERROR((COUNTIFS(Tabla7[Año],$C$34,Tabla7[Mes],F$36,Tabla7[Se cumplió Plazo de entrega?],"SI",Tabla7[Tipo de cliente],$B80)/COUNTIFS(Tabla7[Año],$C$34,Tabla7[Mes],F$36,Tabla7[Se cumplió Plazo de entrega?],"*",Tabla7[Tipo de cliente],$B80))*(COUNTIFS(Tabla7[Año],$C$34,Tabla7[Mes],F$36,Tabla7[Entrega completa?],"SI",Tabla7[Tipo de cliente],$B80)/COUNTIFS(Tabla7[Año],$C$34,Tabla7[Mes],F$36,Tabla7[Entrega completa?],"*",Tabla7[Tipo de cliente],$B80))*(COUNTIFS(Tabla7[Año],$C$34,Tabla7[Mes],F$36,Tabla7[Entrega conforme? Sin ninguna incidencia],"SI",Tabla7[Tipo de cliente],$B80)/COUNTIFS(Tabla7[Año],$C$34,Tabla7[Mes],F$36,Tabla7[Entrega conforme? Sin ninguna incidencia],"*",Tabla7[Tipo de cliente],$B80)),"")</f>
        <v/>
      </c>
      <c r="G80" s="40" t="str">
        <f>IFERROR((COUNTIFS(Tabla7[Año],$C$34,Tabla7[Mes],G$36,Tabla7[Se cumplió Plazo de entrega?],"SI",Tabla7[Tipo de cliente],$B80)/COUNTIFS(Tabla7[Año],$C$34,Tabla7[Mes],G$36,Tabla7[Se cumplió Plazo de entrega?],"*",Tabla7[Tipo de cliente],$B80))*(COUNTIFS(Tabla7[Año],$C$34,Tabla7[Mes],G$36,Tabla7[Entrega completa?],"SI",Tabla7[Tipo de cliente],$B80)/COUNTIFS(Tabla7[Año],$C$34,Tabla7[Mes],G$36,Tabla7[Entrega completa?],"*",Tabla7[Tipo de cliente],$B80))*(COUNTIFS(Tabla7[Año],$C$34,Tabla7[Mes],G$36,Tabla7[Entrega conforme? Sin ninguna incidencia],"SI",Tabla7[Tipo de cliente],$B80)/COUNTIFS(Tabla7[Año],$C$34,Tabla7[Mes],G$36,Tabla7[Entrega conforme? Sin ninguna incidencia],"*",Tabla7[Tipo de cliente],$B80)),"")</f>
        <v/>
      </c>
      <c r="H80" s="40" t="str">
        <f>IFERROR((COUNTIFS(Tabla7[Año],$C$34,Tabla7[Mes],H$36,Tabla7[Se cumplió Plazo de entrega?],"SI",Tabla7[Tipo de cliente],$B80)/COUNTIFS(Tabla7[Año],$C$34,Tabla7[Mes],H$36,Tabla7[Se cumplió Plazo de entrega?],"*",Tabla7[Tipo de cliente],$B80))*(COUNTIFS(Tabla7[Año],$C$34,Tabla7[Mes],H$36,Tabla7[Entrega completa?],"SI",Tabla7[Tipo de cliente],$B80)/COUNTIFS(Tabla7[Año],$C$34,Tabla7[Mes],H$36,Tabla7[Entrega completa?],"*",Tabla7[Tipo de cliente],$B80))*(COUNTIFS(Tabla7[Año],$C$34,Tabla7[Mes],H$36,Tabla7[Entrega conforme? Sin ninguna incidencia],"SI",Tabla7[Tipo de cliente],$B80)/COUNTIFS(Tabla7[Año],$C$34,Tabla7[Mes],H$36,Tabla7[Entrega conforme? Sin ninguna incidencia],"*",Tabla7[Tipo de cliente],$B80)),"")</f>
        <v/>
      </c>
      <c r="I80" s="40" t="str">
        <f>IFERROR((COUNTIFS(Tabla7[Año],$C$34,Tabla7[Mes],I$36,Tabla7[Se cumplió Plazo de entrega?],"SI",Tabla7[Tipo de cliente],$B80)/COUNTIFS(Tabla7[Año],$C$34,Tabla7[Mes],I$36,Tabla7[Se cumplió Plazo de entrega?],"*",Tabla7[Tipo de cliente],$B80))*(COUNTIFS(Tabla7[Año],$C$34,Tabla7[Mes],I$36,Tabla7[Entrega completa?],"SI",Tabla7[Tipo de cliente],$B80)/COUNTIFS(Tabla7[Año],$C$34,Tabla7[Mes],I$36,Tabla7[Entrega completa?],"*",Tabla7[Tipo de cliente],$B80))*(COUNTIFS(Tabla7[Año],$C$34,Tabla7[Mes],I$36,Tabla7[Entrega conforme? Sin ninguna incidencia],"SI",Tabla7[Tipo de cliente],$B80)/COUNTIFS(Tabla7[Año],$C$34,Tabla7[Mes],I$36,Tabla7[Entrega conforme? Sin ninguna incidencia],"*",Tabla7[Tipo de cliente],$B80)),"")</f>
        <v/>
      </c>
      <c r="J80" s="40" t="str">
        <f>IFERROR((COUNTIFS(Tabla7[Año],$C$34,Tabla7[Mes],J$36,Tabla7[Se cumplió Plazo de entrega?],"SI",Tabla7[Tipo de cliente],$B80)/COUNTIFS(Tabla7[Año],$C$34,Tabla7[Mes],J$36,Tabla7[Se cumplió Plazo de entrega?],"*",Tabla7[Tipo de cliente],$B80))*(COUNTIFS(Tabla7[Año],$C$34,Tabla7[Mes],J$36,Tabla7[Entrega completa?],"SI",Tabla7[Tipo de cliente],$B80)/COUNTIFS(Tabla7[Año],$C$34,Tabla7[Mes],J$36,Tabla7[Entrega completa?],"*",Tabla7[Tipo de cliente],$B80))*(COUNTIFS(Tabla7[Año],$C$34,Tabla7[Mes],J$36,Tabla7[Entrega conforme? Sin ninguna incidencia],"SI",Tabla7[Tipo de cliente],$B80)/COUNTIFS(Tabla7[Año],$C$34,Tabla7[Mes],J$36,Tabla7[Entrega conforme? Sin ninguna incidencia],"*",Tabla7[Tipo de cliente],$B80)),"")</f>
        <v/>
      </c>
      <c r="K80" s="40" t="str">
        <f>IFERROR((COUNTIFS(Tabla7[Año],$C$34,Tabla7[Mes],K$36,Tabla7[Se cumplió Plazo de entrega?],"SI",Tabla7[Tipo de cliente],$B80)/COUNTIFS(Tabla7[Año],$C$34,Tabla7[Mes],K$36,Tabla7[Se cumplió Plazo de entrega?],"*",Tabla7[Tipo de cliente],$B80))*(COUNTIFS(Tabla7[Año],$C$34,Tabla7[Mes],K$36,Tabla7[Entrega completa?],"SI",Tabla7[Tipo de cliente],$B80)/COUNTIFS(Tabla7[Año],$C$34,Tabla7[Mes],K$36,Tabla7[Entrega completa?],"*",Tabla7[Tipo de cliente],$B80))*(COUNTIFS(Tabla7[Año],$C$34,Tabla7[Mes],K$36,Tabla7[Entrega conforme? Sin ninguna incidencia],"SI",Tabla7[Tipo de cliente],$B80)/COUNTIFS(Tabla7[Año],$C$34,Tabla7[Mes],K$36,Tabla7[Entrega conforme? Sin ninguna incidencia],"*",Tabla7[Tipo de cliente],$B80)),"")</f>
        <v/>
      </c>
      <c r="L80" s="40" t="str">
        <f>IFERROR((COUNTIFS(Tabla7[Año],$C$34,Tabla7[Mes],L$36,Tabla7[Se cumplió Plazo de entrega?],"SI",Tabla7[Tipo de cliente],$B80)/COUNTIFS(Tabla7[Año],$C$34,Tabla7[Mes],L$36,Tabla7[Se cumplió Plazo de entrega?],"*",Tabla7[Tipo de cliente],$B80))*(COUNTIFS(Tabla7[Año],$C$34,Tabla7[Mes],L$36,Tabla7[Entrega completa?],"SI",Tabla7[Tipo de cliente],$B80)/COUNTIFS(Tabla7[Año],$C$34,Tabla7[Mes],L$36,Tabla7[Entrega completa?],"*",Tabla7[Tipo de cliente],$B80))*(COUNTIFS(Tabla7[Año],$C$34,Tabla7[Mes],L$36,Tabla7[Entrega conforme? Sin ninguna incidencia],"SI",Tabla7[Tipo de cliente],$B80)/COUNTIFS(Tabla7[Año],$C$34,Tabla7[Mes],L$36,Tabla7[Entrega conforme? Sin ninguna incidencia],"*",Tabla7[Tipo de cliente],$B80)),"")</f>
        <v/>
      </c>
      <c r="M80" s="40" t="str">
        <f>IFERROR((COUNTIFS(Tabla7[Año],$C$34,Tabla7[Mes],M$36,Tabla7[Se cumplió Plazo de entrega?],"SI",Tabla7[Tipo de cliente],$B80)/COUNTIFS(Tabla7[Año],$C$34,Tabla7[Mes],M$36,Tabla7[Se cumplió Plazo de entrega?],"*",Tabla7[Tipo de cliente],$B80))*(COUNTIFS(Tabla7[Año],$C$34,Tabla7[Mes],M$36,Tabla7[Entrega completa?],"SI",Tabla7[Tipo de cliente],$B80)/COUNTIFS(Tabla7[Año],$C$34,Tabla7[Mes],M$36,Tabla7[Entrega completa?],"*",Tabla7[Tipo de cliente],$B80))*(COUNTIFS(Tabla7[Año],$C$34,Tabla7[Mes],M$36,Tabla7[Entrega conforme? Sin ninguna incidencia],"SI",Tabla7[Tipo de cliente],$B80)/COUNTIFS(Tabla7[Año],$C$34,Tabla7[Mes],M$36,Tabla7[Entrega conforme? Sin ninguna incidencia],"*",Tabla7[Tipo de cliente],$B80)),"")</f>
        <v/>
      </c>
      <c r="N80" s="40" t="str">
        <f>IFERROR((COUNTIFS(Tabla7[Año],$C$34,Tabla7[Mes],N$36,Tabla7[Se cumplió Plazo de entrega?],"SI",Tabla7[Tipo de cliente],$B80)/COUNTIFS(Tabla7[Año],$C$34,Tabla7[Mes],N$36,Tabla7[Se cumplió Plazo de entrega?],"*",Tabla7[Tipo de cliente],$B80))*(COUNTIFS(Tabla7[Año],$C$34,Tabla7[Mes],N$36,Tabla7[Entrega completa?],"SI",Tabla7[Tipo de cliente],$B80)/COUNTIFS(Tabla7[Año],$C$34,Tabla7[Mes],N$36,Tabla7[Entrega completa?],"*",Tabla7[Tipo de cliente],$B80))*(COUNTIFS(Tabla7[Año],$C$34,Tabla7[Mes],N$36,Tabla7[Entrega conforme? Sin ninguna incidencia],"SI",Tabla7[Tipo de cliente],$B80)/COUNTIFS(Tabla7[Año],$C$34,Tabla7[Mes],N$36,Tabla7[Entrega conforme? Sin ninguna incidencia],"*",Tabla7[Tipo de cliente],$B80)),"")</f>
        <v/>
      </c>
      <c r="O80" s="40" t="str">
        <f>IFERROR((COUNTIFS(Tabla7[Año],$C$34,Tabla7[Mes],O$36,Tabla7[Se cumplió Plazo de entrega?],"SI",Tabla7[Tipo de cliente],$B80)/COUNTIFS(Tabla7[Año],$C$34,Tabla7[Mes],O$36,Tabla7[Se cumplió Plazo de entrega?],"*",Tabla7[Tipo de cliente],$B80))*(COUNTIFS(Tabla7[Año],$C$34,Tabla7[Mes],O$36,Tabla7[Entrega completa?],"SI",Tabla7[Tipo de cliente],$B80)/COUNTIFS(Tabla7[Año],$C$34,Tabla7[Mes],O$36,Tabla7[Entrega completa?],"*",Tabla7[Tipo de cliente],$B80))*(COUNTIFS(Tabla7[Año],$C$34,Tabla7[Mes],O$36,Tabla7[Entrega conforme? Sin ninguna incidencia],"SI",Tabla7[Tipo de cliente],$B80)/COUNTIFS(Tabla7[Año],$C$34,Tabla7[Mes],O$36,Tabla7[Entrega conforme? Sin ninguna incidencia],"*",Tabla7[Tipo de cliente],$B80)),"")</f>
        <v/>
      </c>
      <c r="P80" s="43" t="str">
        <f t="shared" si="3"/>
        <v/>
      </c>
    </row>
    <row r="81" spans="1:16" x14ac:dyDescent="0.25">
      <c r="A81" s="39">
        <v>19</v>
      </c>
      <c r="B81" s="47" t="str">
        <f>IF(Tablas!$L22="","",Tablas!$L22)</f>
        <v/>
      </c>
      <c r="C81" s="47"/>
      <c r="D81" s="40" t="str">
        <f>IFERROR((COUNTIFS(Tabla7[Año],$C$34,Tabla7[Mes],D$36,Tabla7[Se cumplió Plazo de entrega?],"SI",Tabla7[Tipo de cliente],$B81)/COUNTIFS(Tabla7[Año],$C$34,Tabla7[Mes],D$36,Tabla7[Se cumplió Plazo de entrega?],"*",Tabla7[Tipo de cliente],$B81))*(COUNTIFS(Tabla7[Año],$C$34,Tabla7[Mes],D$36,Tabla7[Entrega completa?],"SI",Tabla7[Tipo de cliente],$B81)/COUNTIFS(Tabla7[Año],$C$34,Tabla7[Mes],D$36,Tabla7[Entrega completa?],"*",Tabla7[Tipo de cliente],$B81))*(COUNTIFS(Tabla7[Año],$C$34,Tabla7[Mes],D$36,Tabla7[Entrega conforme? Sin ninguna incidencia],"SI",Tabla7[Tipo de cliente],$B81)/COUNTIFS(Tabla7[Año],$C$34,Tabla7[Mes],D$36,Tabla7[Entrega conforme? Sin ninguna incidencia],"*",Tabla7[Tipo de cliente],$B81)),"")</f>
        <v/>
      </c>
      <c r="E81" s="40" t="str">
        <f>IFERROR((COUNTIFS(Tabla7[Año],$C$34,Tabla7[Mes],E$36,Tabla7[Se cumplió Plazo de entrega?],"SI",Tabla7[Tipo de cliente],$B81)/COUNTIFS(Tabla7[Año],$C$34,Tabla7[Mes],E$36,Tabla7[Se cumplió Plazo de entrega?],"*",Tabla7[Tipo de cliente],$B81))*(COUNTIFS(Tabla7[Año],$C$34,Tabla7[Mes],E$36,Tabla7[Entrega completa?],"SI",Tabla7[Tipo de cliente],$B81)/COUNTIFS(Tabla7[Año],$C$34,Tabla7[Mes],E$36,Tabla7[Entrega completa?],"*",Tabla7[Tipo de cliente],$B81))*(COUNTIFS(Tabla7[Año],$C$34,Tabla7[Mes],E$36,Tabla7[Entrega conforme? Sin ninguna incidencia],"SI",Tabla7[Tipo de cliente],$B81)/COUNTIFS(Tabla7[Año],$C$34,Tabla7[Mes],E$36,Tabla7[Entrega conforme? Sin ninguna incidencia],"*",Tabla7[Tipo de cliente],$B81)),"")</f>
        <v/>
      </c>
      <c r="F81" s="40" t="str">
        <f>IFERROR((COUNTIFS(Tabla7[Año],$C$34,Tabla7[Mes],F$36,Tabla7[Se cumplió Plazo de entrega?],"SI",Tabla7[Tipo de cliente],$B81)/COUNTIFS(Tabla7[Año],$C$34,Tabla7[Mes],F$36,Tabla7[Se cumplió Plazo de entrega?],"*",Tabla7[Tipo de cliente],$B81))*(COUNTIFS(Tabla7[Año],$C$34,Tabla7[Mes],F$36,Tabla7[Entrega completa?],"SI",Tabla7[Tipo de cliente],$B81)/COUNTIFS(Tabla7[Año],$C$34,Tabla7[Mes],F$36,Tabla7[Entrega completa?],"*",Tabla7[Tipo de cliente],$B81))*(COUNTIFS(Tabla7[Año],$C$34,Tabla7[Mes],F$36,Tabla7[Entrega conforme? Sin ninguna incidencia],"SI",Tabla7[Tipo de cliente],$B81)/COUNTIFS(Tabla7[Año],$C$34,Tabla7[Mes],F$36,Tabla7[Entrega conforme? Sin ninguna incidencia],"*",Tabla7[Tipo de cliente],$B81)),"")</f>
        <v/>
      </c>
      <c r="G81" s="40" t="str">
        <f>IFERROR((COUNTIFS(Tabla7[Año],$C$34,Tabla7[Mes],G$36,Tabla7[Se cumplió Plazo de entrega?],"SI",Tabla7[Tipo de cliente],$B81)/COUNTIFS(Tabla7[Año],$C$34,Tabla7[Mes],G$36,Tabla7[Se cumplió Plazo de entrega?],"*",Tabla7[Tipo de cliente],$B81))*(COUNTIFS(Tabla7[Año],$C$34,Tabla7[Mes],G$36,Tabla7[Entrega completa?],"SI",Tabla7[Tipo de cliente],$B81)/COUNTIFS(Tabla7[Año],$C$34,Tabla7[Mes],G$36,Tabla7[Entrega completa?],"*",Tabla7[Tipo de cliente],$B81))*(COUNTIFS(Tabla7[Año],$C$34,Tabla7[Mes],G$36,Tabla7[Entrega conforme? Sin ninguna incidencia],"SI",Tabla7[Tipo de cliente],$B81)/COUNTIFS(Tabla7[Año],$C$34,Tabla7[Mes],G$36,Tabla7[Entrega conforme? Sin ninguna incidencia],"*",Tabla7[Tipo de cliente],$B81)),"")</f>
        <v/>
      </c>
      <c r="H81" s="40" t="str">
        <f>IFERROR((COUNTIFS(Tabla7[Año],$C$34,Tabla7[Mes],H$36,Tabla7[Se cumplió Plazo de entrega?],"SI",Tabla7[Tipo de cliente],$B81)/COUNTIFS(Tabla7[Año],$C$34,Tabla7[Mes],H$36,Tabla7[Se cumplió Plazo de entrega?],"*",Tabla7[Tipo de cliente],$B81))*(COUNTIFS(Tabla7[Año],$C$34,Tabla7[Mes],H$36,Tabla7[Entrega completa?],"SI",Tabla7[Tipo de cliente],$B81)/COUNTIFS(Tabla7[Año],$C$34,Tabla7[Mes],H$36,Tabla7[Entrega completa?],"*",Tabla7[Tipo de cliente],$B81))*(COUNTIFS(Tabla7[Año],$C$34,Tabla7[Mes],H$36,Tabla7[Entrega conforme? Sin ninguna incidencia],"SI",Tabla7[Tipo de cliente],$B81)/COUNTIFS(Tabla7[Año],$C$34,Tabla7[Mes],H$36,Tabla7[Entrega conforme? Sin ninguna incidencia],"*",Tabla7[Tipo de cliente],$B81)),"")</f>
        <v/>
      </c>
      <c r="I81" s="40" t="str">
        <f>IFERROR((COUNTIFS(Tabla7[Año],$C$34,Tabla7[Mes],I$36,Tabla7[Se cumplió Plazo de entrega?],"SI",Tabla7[Tipo de cliente],$B81)/COUNTIFS(Tabla7[Año],$C$34,Tabla7[Mes],I$36,Tabla7[Se cumplió Plazo de entrega?],"*",Tabla7[Tipo de cliente],$B81))*(COUNTIFS(Tabla7[Año],$C$34,Tabla7[Mes],I$36,Tabla7[Entrega completa?],"SI",Tabla7[Tipo de cliente],$B81)/COUNTIFS(Tabla7[Año],$C$34,Tabla7[Mes],I$36,Tabla7[Entrega completa?],"*",Tabla7[Tipo de cliente],$B81))*(COUNTIFS(Tabla7[Año],$C$34,Tabla7[Mes],I$36,Tabla7[Entrega conforme? Sin ninguna incidencia],"SI",Tabla7[Tipo de cliente],$B81)/COUNTIFS(Tabla7[Año],$C$34,Tabla7[Mes],I$36,Tabla7[Entrega conforme? Sin ninguna incidencia],"*",Tabla7[Tipo de cliente],$B81)),"")</f>
        <v/>
      </c>
      <c r="J81" s="40" t="str">
        <f>IFERROR((COUNTIFS(Tabla7[Año],$C$34,Tabla7[Mes],J$36,Tabla7[Se cumplió Plazo de entrega?],"SI",Tabla7[Tipo de cliente],$B81)/COUNTIFS(Tabla7[Año],$C$34,Tabla7[Mes],J$36,Tabla7[Se cumplió Plazo de entrega?],"*",Tabla7[Tipo de cliente],$B81))*(COUNTIFS(Tabla7[Año],$C$34,Tabla7[Mes],J$36,Tabla7[Entrega completa?],"SI",Tabla7[Tipo de cliente],$B81)/COUNTIFS(Tabla7[Año],$C$34,Tabla7[Mes],J$36,Tabla7[Entrega completa?],"*",Tabla7[Tipo de cliente],$B81))*(COUNTIFS(Tabla7[Año],$C$34,Tabla7[Mes],J$36,Tabla7[Entrega conforme? Sin ninguna incidencia],"SI",Tabla7[Tipo de cliente],$B81)/COUNTIFS(Tabla7[Año],$C$34,Tabla7[Mes],J$36,Tabla7[Entrega conforme? Sin ninguna incidencia],"*",Tabla7[Tipo de cliente],$B81)),"")</f>
        <v/>
      </c>
      <c r="K81" s="40" t="str">
        <f>IFERROR((COUNTIFS(Tabla7[Año],$C$34,Tabla7[Mes],K$36,Tabla7[Se cumplió Plazo de entrega?],"SI",Tabla7[Tipo de cliente],$B81)/COUNTIFS(Tabla7[Año],$C$34,Tabla7[Mes],K$36,Tabla7[Se cumplió Plazo de entrega?],"*",Tabla7[Tipo de cliente],$B81))*(COUNTIFS(Tabla7[Año],$C$34,Tabla7[Mes],K$36,Tabla7[Entrega completa?],"SI",Tabla7[Tipo de cliente],$B81)/COUNTIFS(Tabla7[Año],$C$34,Tabla7[Mes],K$36,Tabla7[Entrega completa?],"*",Tabla7[Tipo de cliente],$B81))*(COUNTIFS(Tabla7[Año],$C$34,Tabla7[Mes],K$36,Tabla7[Entrega conforme? Sin ninguna incidencia],"SI",Tabla7[Tipo de cliente],$B81)/COUNTIFS(Tabla7[Año],$C$34,Tabla7[Mes],K$36,Tabla7[Entrega conforme? Sin ninguna incidencia],"*",Tabla7[Tipo de cliente],$B81)),"")</f>
        <v/>
      </c>
      <c r="L81" s="40" t="str">
        <f>IFERROR((COUNTIFS(Tabla7[Año],$C$34,Tabla7[Mes],L$36,Tabla7[Se cumplió Plazo de entrega?],"SI",Tabla7[Tipo de cliente],$B81)/COUNTIFS(Tabla7[Año],$C$34,Tabla7[Mes],L$36,Tabla7[Se cumplió Plazo de entrega?],"*",Tabla7[Tipo de cliente],$B81))*(COUNTIFS(Tabla7[Año],$C$34,Tabla7[Mes],L$36,Tabla7[Entrega completa?],"SI",Tabla7[Tipo de cliente],$B81)/COUNTIFS(Tabla7[Año],$C$34,Tabla7[Mes],L$36,Tabla7[Entrega completa?],"*",Tabla7[Tipo de cliente],$B81))*(COUNTIFS(Tabla7[Año],$C$34,Tabla7[Mes],L$36,Tabla7[Entrega conforme? Sin ninguna incidencia],"SI",Tabla7[Tipo de cliente],$B81)/COUNTIFS(Tabla7[Año],$C$34,Tabla7[Mes],L$36,Tabla7[Entrega conforme? Sin ninguna incidencia],"*",Tabla7[Tipo de cliente],$B81)),"")</f>
        <v/>
      </c>
      <c r="M81" s="40" t="str">
        <f>IFERROR((COUNTIFS(Tabla7[Año],$C$34,Tabla7[Mes],M$36,Tabla7[Se cumplió Plazo de entrega?],"SI",Tabla7[Tipo de cliente],$B81)/COUNTIFS(Tabla7[Año],$C$34,Tabla7[Mes],M$36,Tabla7[Se cumplió Plazo de entrega?],"*",Tabla7[Tipo de cliente],$B81))*(COUNTIFS(Tabla7[Año],$C$34,Tabla7[Mes],M$36,Tabla7[Entrega completa?],"SI",Tabla7[Tipo de cliente],$B81)/COUNTIFS(Tabla7[Año],$C$34,Tabla7[Mes],M$36,Tabla7[Entrega completa?],"*",Tabla7[Tipo de cliente],$B81))*(COUNTIFS(Tabla7[Año],$C$34,Tabla7[Mes],M$36,Tabla7[Entrega conforme? Sin ninguna incidencia],"SI",Tabla7[Tipo de cliente],$B81)/COUNTIFS(Tabla7[Año],$C$34,Tabla7[Mes],M$36,Tabla7[Entrega conforme? Sin ninguna incidencia],"*",Tabla7[Tipo de cliente],$B81)),"")</f>
        <v/>
      </c>
      <c r="N81" s="40" t="str">
        <f>IFERROR((COUNTIFS(Tabla7[Año],$C$34,Tabla7[Mes],N$36,Tabla7[Se cumplió Plazo de entrega?],"SI",Tabla7[Tipo de cliente],$B81)/COUNTIFS(Tabla7[Año],$C$34,Tabla7[Mes],N$36,Tabla7[Se cumplió Plazo de entrega?],"*",Tabla7[Tipo de cliente],$B81))*(COUNTIFS(Tabla7[Año],$C$34,Tabla7[Mes],N$36,Tabla7[Entrega completa?],"SI",Tabla7[Tipo de cliente],$B81)/COUNTIFS(Tabla7[Año],$C$34,Tabla7[Mes],N$36,Tabla7[Entrega completa?],"*",Tabla7[Tipo de cliente],$B81))*(COUNTIFS(Tabla7[Año],$C$34,Tabla7[Mes],N$36,Tabla7[Entrega conforme? Sin ninguna incidencia],"SI",Tabla7[Tipo de cliente],$B81)/COUNTIFS(Tabla7[Año],$C$34,Tabla7[Mes],N$36,Tabla7[Entrega conforme? Sin ninguna incidencia],"*",Tabla7[Tipo de cliente],$B81)),"")</f>
        <v/>
      </c>
      <c r="O81" s="40" t="str">
        <f>IFERROR((COUNTIFS(Tabla7[Año],$C$34,Tabla7[Mes],O$36,Tabla7[Se cumplió Plazo de entrega?],"SI",Tabla7[Tipo de cliente],$B81)/COUNTIFS(Tabla7[Año],$C$34,Tabla7[Mes],O$36,Tabla7[Se cumplió Plazo de entrega?],"*",Tabla7[Tipo de cliente],$B81))*(COUNTIFS(Tabla7[Año],$C$34,Tabla7[Mes],O$36,Tabla7[Entrega completa?],"SI",Tabla7[Tipo de cliente],$B81)/COUNTIFS(Tabla7[Año],$C$34,Tabla7[Mes],O$36,Tabla7[Entrega completa?],"*",Tabla7[Tipo de cliente],$B81))*(COUNTIFS(Tabla7[Año],$C$34,Tabla7[Mes],O$36,Tabla7[Entrega conforme? Sin ninguna incidencia],"SI",Tabla7[Tipo de cliente],$B81)/COUNTIFS(Tabla7[Año],$C$34,Tabla7[Mes],O$36,Tabla7[Entrega conforme? Sin ninguna incidencia],"*",Tabla7[Tipo de cliente],$B81)),"")</f>
        <v/>
      </c>
      <c r="P81" s="43" t="str">
        <f t="shared" si="3"/>
        <v/>
      </c>
    </row>
    <row r="82" spans="1:16" x14ac:dyDescent="0.25">
      <c r="A82" s="39">
        <v>20</v>
      </c>
      <c r="B82" s="47" t="str">
        <f>IF(Tablas!$L23="","",Tablas!$L23)</f>
        <v/>
      </c>
      <c r="C82" s="47"/>
      <c r="D82" s="40" t="str">
        <f>IFERROR((COUNTIFS(Tabla7[Año],$C$34,Tabla7[Mes],D$36,Tabla7[Se cumplió Plazo de entrega?],"SI",Tabla7[Tipo de cliente],$B82)/COUNTIFS(Tabla7[Año],$C$34,Tabla7[Mes],D$36,Tabla7[Se cumplió Plazo de entrega?],"*",Tabla7[Tipo de cliente],$B82))*(COUNTIFS(Tabla7[Año],$C$34,Tabla7[Mes],D$36,Tabla7[Entrega completa?],"SI",Tabla7[Tipo de cliente],$B82)/COUNTIFS(Tabla7[Año],$C$34,Tabla7[Mes],D$36,Tabla7[Entrega completa?],"*",Tabla7[Tipo de cliente],$B82))*(COUNTIFS(Tabla7[Año],$C$34,Tabla7[Mes],D$36,Tabla7[Entrega conforme? Sin ninguna incidencia],"SI",Tabla7[Tipo de cliente],$B82)/COUNTIFS(Tabla7[Año],$C$34,Tabla7[Mes],D$36,Tabla7[Entrega conforme? Sin ninguna incidencia],"*",Tabla7[Tipo de cliente],$B82)),"")</f>
        <v/>
      </c>
      <c r="E82" s="40" t="str">
        <f>IFERROR((COUNTIFS(Tabla7[Año],$C$34,Tabla7[Mes],E$36,Tabla7[Se cumplió Plazo de entrega?],"SI",Tabla7[Tipo de cliente],$B82)/COUNTIFS(Tabla7[Año],$C$34,Tabla7[Mes],E$36,Tabla7[Se cumplió Plazo de entrega?],"*",Tabla7[Tipo de cliente],$B82))*(COUNTIFS(Tabla7[Año],$C$34,Tabla7[Mes],E$36,Tabla7[Entrega completa?],"SI",Tabla7[Tipo de cliente],$B82)/COUNTIFS(Tabla7[Año],$C$34,Tabla7[Mes],E$36,Tabla7[Entrega completa?],"*",Tabla7[Tipo de cliente],$B82))*(COUNTIFS(Tabla7[Año],$C$34,Tabla7[Mes],E$36,Tabla7[Entrega conforme? Sin ninguna incidencia],"SI",Tabla7[Tipo de cliente],$B82)/COUNTIFS(Tabla7[Año],$C$34,Tabla7[Mes],E$36,Tabla7[Entrega conforme? Sin ninguna incidencia],"*",Tabla7[Tipo de cliente],$B82)),"")</f>
        <v/>
      </c>
      <c r="F82" s="40" t="str">
        <f>IFERROR((COUNTIFS(Tabla7[Año],$C$34,Tabla7[Mes],F$36,Tabla7[Se cumplió Plazo de entrega?],"SI",Tabla7[Tipo de cliente],$B82)/COUNTIFS(Tabla7[Año],$C$34,Tabla7[Mes],F$36,Tabla7[Se cumplió Plazo de entrega?],"*",Tabla7[Tipo de cliente],$B82))*(COUNTIFS(Tabla7[Año],$C$34,Tabla7[Mes],F$36,Tabla7[Entrega completa?],"SI",Tabla7[Tipo de cliente],$B82)/COUNTIFS(Tabla7[Año],$C$34,Tabla7[Mes],F$36,Tabla7[Entrega completa?],"*",Tabla7[Tipo de cliente],$B82))*(COUNTIFS(Tabla7[Año],$C$34,Tabla7[Mes],F$36,Tabla7[Entrega conforme? Sin ninguna incidencia],"SI",Tabla7[Tipo de cliente],$B82)/COUNTIFS(Tabla7[Año],$C$34,Tabla7[Mes],F$36,Tabla7[Entrega conforme? Sin ninguna incidencia],"*",Tabla7[Tipo de cliente],$B82)),"")</f>
        <v/>
      </c>
      <c r="G82" s="40" t="str">
        <f>IFERROR((COUNTIFS(Tabla7[Año],$C$34,Tabla7[Mes],G$36,Tabla7[Se cumplió Plazo de entrega?],"SI",Tabla7[Tipo de cliente],$B82)/COUNTIFS(Tabla7[Año],$C$34,Tabla7[Mes],G$36,Tabla7[Se cumplió Plazo de entrega?],"*",Tabla7[Tipo de cliente],$B82))*(COUNTIFS(Tabla7[Año],$C$34,Tabla7[Mes],G$36,Tabla7[Entrega completa?],"SI",Tabla7[Tipo de cliente],$B82)/COUNTIFS(Tabla7[Año],$C$34,Tabla7[Mes],G$36,Tabla7[Entrega completa?],"*",Tabla7[Tipo de cliente],$B82))*(COUNTIFS(Tabla7[Año],$C$34,Tabla7[Mes],G$36,Tabla7[Entrega conforme? Sin ninguna incidencia],"SI",Tabla7[Tipo de cliente],$B82)/COUNTIFS(Tabla7[Año],$C$34,Tabla7[Mes],G$36,Tabla7[Entrega conforme? Sin ninguna incidencia],"*",Tabla7[Tipo de cliente],$B82)),"")</f>
        <v/>
      </c>
      <c r="H82" s="40" t="str">
        <f>IFERROR((COUNTIFS(Tabla7[Año],$C$34,Tabla7[Mes],H$36,Tabla7[Se cumplió Plazo de entrega?],"SI",Tabla7[Tipo de cliente],$B82)/COUNTIFS(Tabla7[Año],$C$34,Tabla7[Mes],H$36,Tabla7[Se cumplió Plazo de entrega?],"*",Tabla7[Tipo de cliente],$B82))*(COUNTIFS(Tabla7[Año],$C$34,Tabla7[Mes],H$36,Tabla7[Entrega completa?],"SI",Tabla7[Tipo de cliente],$B82)/COUNTIFS(Tabla7[Año],$C$34,Tabla7[Mes],H$36,Tabla7[Entrega completa?],"*",Tabla7[Tipo de cliente],$B82))*(COUNTIFS(Tabla7[Año],$C$34,Tabla7[Mes],H$36,Tabla7[Entrega conforme? Sin ninguna incidencia],"SI",Tabla7[Tipo de cliente],$B82)/COUNTIFS(Tabla7[Año],$C$34,Tabla7[Mes],H$36,Tabla7[Entrega conforme? Sin ninguna incidencia],"*",Tabla7[Tipo de cliente],$B82)),"")</f>
        <v/>
      </c>
      <c r="I82" s="40" t="str">
        <f>IFERROR((COUNTIFS(Tabla7[Año],$C$34,Tabla7[Mes],I$36,Tabla7[Se cumplió Plazo de entrega?],"SI",Tabla7[Tipo de cliente],$B82)/COUNTIFS(Tabla7[Año],$C$34,Tabla7[Mes],I$36,Tabla7[Se cumplió Plazo de entrega?],"*",Tabla7[Tipo de cliente],$B82))*(COUNTIFS(Tabla7[Año],$C$34,Tabla7[Mes],I$36,Tabla7[Entrega completa?],"SI",Tabla7[Tipo de cliente],$B82)/COUNTIFS(Tabla7[Año],$C$34,Tabla7[Mes],I$36,Tabla7[Entrega completa?],"*",Tabla7[Tipo de cliente],$B82))*(COUNTIFS(Tabla7[Año],$C$34,Tabla7[Mes],I$36,Tabla7[Entrega conforme? Sin ninguna incidencia],"SI",Tabla7[Tipo de cliente],$B82)/COUNTIFS(Tabla7[Año],$C$34,Tabla7[Mes],I$36,Tabla7[Entrega conforme? Sin ninguna incidencia],"*",Tabla7[Tipo de cliente],$B82)),"")</f>
        <v/>
      </c>
      <c r="J82" s="40" t="str">
        <f>IFERROR((COUNTIFS(Tabla7[Año],$C$34,Tabla7[Mes],J$36,Tabla7[Se cumplió Plazo de entrega?],"SI",Tabla7[Tipo de cliente],$B82)/COUNTIFS(Tabla7[Año],$C$34,Tabla7[Mes],J$36,Tabla7[Se cumplió Plazo de entrega?],"*",Tabla7[Tipo de cliente],$B82))*(COUNTIFS(Tabla7[Año],$C$34,Tabla7[Mes],J$36,Tabla7[Entrega completa?],"SI",Tabla7[Tipo de cliente],$B82)/COUNTIFS(Tabla7[Año],$C$34,Tabla7[Mes],J$36,Tabla7[Entrega completa?],"*",Tabla7[Tipo de cliente],$B82))*(COUNTIFS(Tabla7[Año],$C$34,Tabla7[Mes],J$36,Tabla7[Entrega conforme? Sin ninguna incidencia],"SI",Tabla7[Tipo de cliente],$B82)/COUNTIFS(Tabla7[Año],$C$34,Tabla7[Mes],J$36,Tabla7[Entrega conforme? Sin ninguna incidencia],"*",Tabla7[Tipo de cliente],$B82)),"")</f>
        <v/>
      </c>
      <c r="K82" s="40" t="str">
        <f>IFERROR((COUNTIFS(Tabla7[Año],$C$34,Tabla7[Mes],K$36,Tabla7[Se cumplió Plazo de entrega?],"SI",Tabla7[Tipo de cliente],$B82)/COUNTIFS(Tabla7[Año],$C$34,Tabla7[Mes],K$36,Tabla7[Se cumplió Plazo de entrega?],"*",Tabla7[Tipo de cliente],$B82))*(COUNTIFS(Tabla7[Año],$C$34,Tabla7[Mes],K$36,Tabla7[Entrega completa?],"SI",Tabla7[Tipo de cliente],$B82)/COUNTIFS(Tabla7[Año],$C$34,Tabla7[Mes],K$36,Tabla7[Entrega completa?],"*",Tabla7[Tipo de cliente],$B82))*(COUNTIFS(Tabla7[Año],$C$34,Tabla7[Mes],K$36,Tabla7[Entrega conforme? Sin ninguna incidencia],"SI",Tabla7[Tipo de cliente],$B82)/COUNTIFS(Tabla7[Año],$C$34,Tabla7[Mes],K$36,Tabla7[Entrega conforme? Sin ninguna incidencia],"*",Tabla7[Tipo de cliente],$B82)),"")</f>
        <v/>
      </c>
      <c r="L82" s="40" t="str">
        <f>IFERROR((COUNTIFS(Tabla7[Año],$C$34,Tabla7[Mes],L$36,Tabla7[Se cumplió Plazo de entrega?],"SI",Tabla7[Tipo de cliente],$B82)/COUNTIFS(Tabla7[Año],$C$34,Tabla7[Mes],L$36,Tabla7[Se cumplió Plazo de entrega?],"*",Tabla7[Tipo de cliente],$B82))*(COUNTIFS(Tabla7[Año],$C$34,Tabla7[Mes],L$36,Tabla7[Entrega completa?],"SI",Tabla7[Tipo de cliente],$B82)/COUNTIFS(Tabla7[Año],$C$34,Tabla7[Mes],L$36,Tabla7[Entrega completa?],"*",Tabla7[Tipo de cliente],$B82))*(COUNTIFS(Tabla7[Año],$C$34,Tabla7[Mes],L$36,Tabla7[Entrega conforme? Sin ninguna incidencia],"SI",Tabla7[Tipo de cliente],$B82)/COUNTIFS(Tabla7[Año],$C$34,Tabla7[Mes],L$36,Tabla7[Entrega conforme? Sin ninguna incidencia],"*",Tabla7[Tipo de cliente],$B82)),"")</f>
        <v/>
      </c>
      <c r="M82" s="40" t="str">
        <f>IFERROR((COUNTIFS(Tabla7[Año],$C$34,Tabla7[Mes],M$36,Tabla7[Se cumplió Plazo de entrega?],"SI",Tabla7[Tipo de cliente],$B82)/COUNTIFS(Tabla7[Año],$C$34,Tabla7[Mes],M$36,Tabla7[Se cumplió Plazo de entrega?],"*",Tabla7[Tipo de cliente],$B82))*(COUNTIFS(Tabla7[Año],$C$34,Tabla7[Mes],M$36,Tabla7[Entrega completa?],"SI",Tabla7[Tipo de cliente],$B82)/COUNTIFS(Tabla7[Año],$C$34,Tabla7[Mes],M$36,Tabla7[Entrega completa?],"*",Tabla7[Tipo de cliente],$B82))*(COUNTIFS(Tabla7[Año],$C$34,Tabla7[Mes],M$36,Tabla7[Entrega conforme? Sin ninguna incidencia],"SI",Tabla7[Tipo de cliente],$B82)/COUNTIFS(Tabla7[Año],$C$34,Tabla7[Mes],M$36,Tabla7[Entrega conforme? Sin ninguna incidencia],"*",Tabla7[Tipo de cliente],$B82)),"")</f>
        <v/>
      </c>
      <c r="N82" s="40" t="str">
        <f>IFERROR((COUNTIFS(Tabla7[Año],$C$34,Tabla7[Mes],N$36,Tabla7[Se cumplió Plazo de entrega?],"SI",Tabla7[Tipo de cliente],$B82)/COUNTIFS(Tabla7[Año],$C$34,Tabla7[Mes],N$36,Tabla7[Se cumplió Plazo de entrega?],"*",Tabla7[Tipo de cliente],$B82))*(COUNTIFS(Tabla7[Año],$C$34,Tabla7[Mes],N$36,Tabla7[Entrega completa?],"SI",Tabla7[Tipo de cliente],$B82)/COUNTIFS(Tabla7[Año],$C$34,Tabla7[Mes],N$36,Tabla7[Entrega completa?],"*",Tabla7[Tipo de cliente],$B82))*(COUNTIFS(Tabla7[Año],$C$34,Tabla7[Mes],N$36,Tabla7[Entrega conforme? Sin ninguna incidencia],"SI",Tabla7[Tipo de cliente],$B82)/COUNTIFS(Tabla7[Año],$C$34,Tabla7[Mes],N$36,Tabla7[Entrega conforme? Sin ninguna incidencia],"*",Tabla7[Tipo de cliente],$B82)),"")</f>
        <v/>
      </c>
      <c r="O82" s="40" t="str">
        <f>IFERROR((COUNTIFS(Tabla7[Año],$C$34,Tabla7[Mes],O$36,Tabla7[Se cumplió Plazo de entrega?],"SI",Tabla7[Tipo de cliente],$B82)/COUNTIFS(Tabla7[Año],$C$34,Tabla7[Mes],O$36,Tabla7[Se cumplió Plazo de entrega?],"*",Tabla7[Tipo de cliente],$B82))*(COUNTIFS(Tabla7[Año],$C$34,Tabla7[Mes],O$36,Tabla7[Entrega completa?],"SI",Tabla7[Tipo de cliente],$B82)/COUNTIFS(Tabla7[Año],$C$34,Tabla7[Mes],O$36,Tabla7[Entrega completa?],"*",Tabla7[Tipo de cliente],$B82))*(COUNTIFS(Tabla7[Año],$C$34,Tabla7[Mes],O$36,Tabla7[Entrega conforme? Sin ninguna incidencia],"SI",Tabla7[Tipo de cliente],$B82)/COUNTIFS(Tabla7[Año],$C$34,Tabla7[Mes],O$36,Tabla7[Entrega conforme? Sin ninguna incidencia],"*",Tabla7[Tipo de cliente],$B82)),"")</f>
        <v/>
      </c>
      <c r="P82" s="43" t="str">
        <f t="shared" si="3"/>
        <v/>
      </c>
    </row>
    <row r="83" spans="1:16" ht="15" x14ac:dyDescent="0.25">
      <c r="B83"/>
    </row>
    <row r="84" spans="1:16" ht="15" x14ac:dyDescent="0.25">
      <c r="B84"/>
    </row>
    <row r="85" spans="1:16" ht="15" x14ac:dyDescent="0.25">
      <c r="B85"/>
    </row>
    <row r="86" spans="1:16" ht="15" x14ac:dyDescent="0.25">
      <c r="B86"/>
    </row>
    <row r="87" spans="1:16" ht="15" x14ac:dyDescent="0.25">
      <c r="B87"/>
    </row>
    <row r="88" spans="1:16" ht="15" x14ac:dyDescent="0.25">
      <c r="B88"/>
    </row>
    <row r="89" spans="1:16" ht="15" x14ac:dyDescent="0.25">
      <c r="B89"/>
    </row>
    <row r="90" spans="1:16" ht="15" x14ac:dyDescent="0.25">
      <c r="B90"/>
    </row>
    <row r="91" spans="1:16" ht="15" x14ac:dyDescent="0.25">
      <c r="B91"/>
    </row>
    <row r="92" spans="1:16" ht="15" x14ac:dyDescent="0.25">
      <c r="B92"/>
    </row>
    <row r="93" spans="1:16" ht="15" x14ac:dyDescent="0.25">
      <c r="B93"/>
    </row>
    <row r="94" spans="1:16" ht="15" x14ac:dyDescent="0.25">
      <c r="B94"/>
    </row>
    <row r="95" spans="1:16" ht="15" x14ac:dyDescent="0.25">
      <c r="B95"/>
    </row>
    <row r="96" spans="1:16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  <row r="256" spans="2:2" ht="15" x14ac:dyDescent="0.25">
      <c r="B256"/>
    </row>
    <row r="257" spans="2:2" ht="15" x14ac:dyDescent="0.25">
      <c r="B257"/>
    </row>
    <row r="258" spans="2:2" ht="15" x14ac:dyDescent="0.25">
      <c r="B258"/>
    </row>
    <row r="259" spans="2:2" ht="15" x14ac:dyDescent="0.25">
      <c r="B259"/>
    </row>
    <row r="260" spans="2:2" ht="15" x14ac:dyDescent="0.25">
      <c r="B260"/>
    </row>
    <row r="261" spans="2:2" ht="15" x14ac:dyDescent="0.25">
      <c r="B261"/>
    </row>
    <row r="262" spans="2:2" ht="15" x14ac:dyDescent="0.25">
      <c r="B262"/>
    </row>
    <row r="263" spans="2:2" ht="15" x14ac:dyDescent="0.25">
      <c r="B263"/>
    </row>
    <row r="264" spans="2:2" ht="15" x14ac:dyDescent="0.25">
      <c r="B264"/>
    </row>
    <row r="265" spans="2:2" ht="15" x14ac:dyDescent="0.25">
      <c r="B265"/>
    </row>
    <row r="266" spans="2:2" ht="15" x14ac:dyDescent="0.25">
      <c r="B266"/>
    </row>
    <row r="267" spans="2:2" ht="15" x14ac:dyDescent="0.25">
      <c r="B267"/>
    </row>
    <row r="268" spans="2:2" ht="15" x14ac:dyDescent="0.25">
      <c r="B268"/>
    </row>
    <row r="269" spans="2:2" ht="15" x14ac:dyDescent="0.25">
      <c r="B269"/>
    </row>
    <row r="270" spans="2:2" ht="15" x14ac:dyDescent="0.25">
      <c r="B270"/>
    </row>
    <row r="271" spans="2:2" ht="15" x14ac:dyDescent="0.25">
      <c r="B271"/>
    </row>
    <row r="272" spans="2:2" ht="15" x14ac:dyDescent="0.25">
      <c r="B272"/>
    </row>
    <row r="273" spans="2:2" ht="15" x14ac:dyDescent="0.25">
      <c r="B273"/>
    </row>
    <row r="274" spans="2:2" ht="15" x14ac:dyDescent="0.25">
      <c r="B274"/>
    </row>
    <row r="275" spans="2:2" ht="15" x14ac:dyDescent="0.25">
      <c r="B275"/>
    </row>
    <row r="276" spans="2:2" ht="15" x14ac:dyDescent="0.25">
      <c r="B276"/>
    </row>
    <row r="277" spans="2:2" ht="15" x14ac:dyDescent="0.25">
      <c r="B277"/>
    </row>
    <row r="278" spans="2:2" ht="15" x14ac:dyDescent="0.25">
      <c r="B278"/>
    </row>
    <row r="279" spans="2:2" ht="15" x14ac:dyDescent="0.25">
      <c r="B279"/>
    </row>
    <row r="280" spans="2:2" ht="15" x14ac:dyDescent="0.25">
      <c r="B280"/>
    </row>
    <row r="281" spans="2:2" ht="15" x14ac:dyDescent="0.25">
      <c r="B281"/>
    </row>
    <row r="282" spans="2:2" ht="15" x14ac:dyDescent="0.25">
      <c r="B282"/>
    </row>
    <row r="283" spans="2:2" ht="15" x14ac:dyDescent="0.25">
      <c r="B283"/>
    </row>
    <row r="284" spans="2:2" ht="15" x14ac:dyDescent="0.25">
      <c r="B284"/>
    </row>
    <row r="285" spans="2:2" ht="15" x14ac:dyDescent="0.25">
      <c r="B285"/>
    </row>
    <row r="286" spans="2:2" ht="15" x14ac:dyDescent="0.25">
      <c r="B286"/>
    </row>
    <row r="287" spans="2:2" ht="15" x14ac:dyDescent="0.25">
      <c r="B287"/>
    </row>
    <row r="288" spans="2:2" ht="15" x14ac:dyDescent="0.25">
      <c r="B288"/>
    </row>
    <row r="289" spans="2:2" ht="15" x14ac:dyDescent="0.25">
      <c r="B289"/>
    </row>
    <row r="290" spans="2:2" ht="15" x14ac:dyDescent="0.25">
      <c r="B290"/>
    </row>
    <row r="291" spans="2:2" ht="15" x14ac:dyDescent="0.25">
      <c r="B291"/>
    </row>
    <row r="292" spans="2:2" ht="15" x14ac:dyDescent="0.25">
      <c r="B292"/>
    </row>
    <row r="293" spans="2:2" ht="15" x14ac:dyDescent="0.25">
      <c r="B293"/>
    </row>
    <row r="294" spans="2:2" ht="15" x14ac:dyDescent="0.25">
      <c r="B294"/>
    </row>
    <row r="295" spans="2:2" ht="15" x14ac:dyDescent="0.25">
      <c r="B295"/>
    </row>
    <row r="296" spans="2:2" ht="15" x14ac:dyDescent="0.25">
      <c r="B296"/>
    </row>
    <row r="297" spans="2:2" ht="15" x14ac:dyDescent="0.25">
      <c r="B297"/>
    </row>
    <row r="298" spans="2:2" ht="15" x14ac:dyDescent="0.25">
      <c r="B298"/>
    </row>
    <row r="299" spans="2:2" ht="15" x14ac:dyDescent="0.25">
      <c r="B299"/>
    </row>
    <row r="300" spans="2:2" ht="15" x14ac:dyDescent="0.25">
      <c r="B300"/>
    </row>
    <row r="301" spans="2:2" ht="15" x14ac:dyDescent="0.25">
      <c r="B301"/>
    </row>
    <row r="302" spans="2:2" ht="15" x14ac:dyDescent="0.25">
      <c r="B302"/>
    </row>
    <row r="303" spans="2:2" ht="15" x14ac:dyDescent="0.25">
      <c r="B303"/>
    </row>
    <row r="304" spans="2:2" ht="15" x14ac:dyDescent="0.25">
      <c r="B304"/>
    </row>
    <row r="305" spans="2:2" ht="15" x14ac:dyDescent="0.25">
      <c r="B305"/>
    </row>
    <row r="306" spans="2:2" ht="15" x14ac:dyDescent="0.25">
      <c r="B306"/>
    </row>
    <row r="307" spans="2:2" ht="15" x14ac:dyDescent="0.25">
      <c r="B307"/>
    </row>
    <row r="308" spans="2:2" ht="15" x14ac:dyDescent="0.25">
      <c r="B308"/>
    </row>
    <row r="309" spans="2:2" ht="15" x14ac:dyDescent="0.25">
      <c r="B309"/>
    </row>
    <row r="310" spans="2:2" ht="15" x14ac:dyDescent="0.25">
      <c r="B310"/>
    </row>
    <row r="311" spans="2:2" ht="15" x14ac:dyDescent="0.25">
      <c r="B311"/>
    </row>
    <row r="312" spans="2:2" ht="15" x14ac:dyDescent="0.25">
      <c r="B312"/>
    </row>
    <row r="313" spans="2:2" ht="15" x14ac:dyDescent="0.25">
      <c r="B313"/>
    </row>
    <row r="314" spans="2:2" ht="15" x14ac:dyDescent="0.25">
      <c r="B314"/>
    </row>
    <row r="315" spans="2:2" ht="15" x14ac:dyDescent="0.25">
      <c r="B315"/>
    </row>
    <row r="316" spans="2:2" ht="15" x14ac:dyDescent="0.25">
      <c r="B316"/>
    </row>
    <row r="317" spans="2:2" ht="15" x14ac:dyDescent="0.25">
      <c r="B317"/>
    </row>
    <row r="318" spans="2:2" ht="15" x14ac:dyDescent="0.25">
      <c r="B318"/>
    </row>
    <row r="319" spans="2:2" ht="15" x14ac:dyDescent="0.25">
      <c r="B319"/>
    </row>
    <row r="320" spans="2:2" ht="15" x14ac:dyDescent="0.25">
      <c r="B320"/>
    </row>
    <row r="321" spans="2:2" ht="15" x14ac:dyDescent="0.25">
      <c r="B321"/>
    </row>
    <row r="322" spans="2:2" ht="15" x14ac:dyDescent="0.25">
      <c r="B322"/>
    </row>
    <row r="323" spans="2:2" ht="15" x14ac:dyDescent="0.25">
      <c r="B323"/>
    </row>
    <row r="324" spans="2:2" ht="15" x14ac:dyDescent="0.25">
      <c r="B324"/>
    </row>
    <row r="325" spans="2:2" ht="15" x14ac:dyDescent="0.25">
      <c r="B325"/>
    </row>
    <row r="326" spans="2:2" ht="15" x14ac:dyDescent="0.25">
      <c r="B326"/>
    </row>
    <row r="327" spans="2:2" ht="15" x14ac:dyDescent="0.25">
      <c r="B327"/>
    </row>
    <row r="328" spans="2:2" ht="15" x14ac:dyDescent="0.25">
      <c r="B328"/>
    </row>
    <row r="329" spans="2:2" ht="15" x14ac:dyDescent="0.25">
      <c r="B329"/>
    </row>
    <row r="330" spans="2:2" ht="15" x14ac:dyDescent="0.25">
      <c r="B330"/>
    </row>
    <row r="331" spans="2:2" ht="15" x14ac:dyDescent="0.25">
      <c r="B331"/>
    </row>
    <row r="332" spans="2:2" ht="15" x14ac:dyDescent="0.25">
      <c r="B332"/>
    </row>
    <row r="333" spans="2:2" ht="15" x14ac:dyDescent="0.25">
      <c r="B333"/>
    </row>
    <row r="334" spans="2:2" ht="15" x14ac:dyDescent="0.25">
      <c r="B334"/>
    </row>
    <row r="335" spans="2:2" ht="15" x14ac:dyDescent="0.25">
      <c r="B335"/>
    </row>
    <row r="336" spans="2:2" ht="15" x14ac:dyDescent="0.25">
      <c r="B336"/>
    </row>
    <row r="337" spans="2:2" ht="15" x14ac:dyDescent="0.25">
      <c r="B337"/>
    </row>
    <row r="338" spans="2:2" ht="15" x14ac:dyDescent="0.25">
      <c r="B338"/>
    </row>
    <row r="339" spans="2:2" ht="15" x14ac:dyDescent="0.25">
      <c r="B339"/>
    </row>
    <row r="340" spans="2:2" ht="15" x14ac:dyDescent="0.25">
      <c r="B340"/>
    </row>
    <row r="341" spans="2:2" ht="15" x14ac:dyDescent="0.25">
      <c r="B341"/>
    </row>
    <row r="342" spans="2:2" ht="15" x14ac:dyDescent="0.25">
      <c r="B342"/>
    </row>
    <row r="343" spans="2:2" ht="15" x14ac:dyDescent="0.25">
      <c r="B343"/>
    </row>
    <row r="344" spans="2:2" ht="15" x14ac:dyDescent="0.25">
      <c r="B344"/>
    </row>
    <row r="345" spans="2:2" ht="15" x14ac:dyDescent="0.25">
      <c r="B345"/>
    </row>
    <row r="346" spans="2:2" ht="15" x14ac:dyDescent="0.25">
      <c r="B346"/>
    </row>
    <row r="347" spans="2:2" ht="15" x14ac:dyDescent="0.25">
      <c r="B347"/>
    </row>
    <row r="348" spans="2:2" ht="15" x14ac:dyDescent="0.25">
      <c r="B348"/>
    </row>
    <row r="349" spans="2:2" ht="15" x14ac:dyDescent="0.25">
      <c r="B349"/>
    </row>
    <row r="350" spans="2:2" ht="15" x14ac:dyDescent="0.25">
      <c r="B350"/>
    </row>
    <row r="351" spans="2:2" ht="15" x14ac:dyDescent="0.25">
      <c r="B351"/>
    </row>
    <row r="352" spans="2:2" ht="15" x14ac:dyDescent="0.25">
      <c r="B352"/>
    </row>
    <row r="353" spans="2:2" ht="15" x14ac:dyDescent="0.25">
      <c r="B353"/>
    </row>
    <row r="354" spans="2:2" ht="15" x14ac:dyDescent="0.25">
      <c r="B354"/>
    </row>
    <row r="355" spans="2:2" ht="15" x14ac:dyDescent="0.25">
      <c r="B355"/>
    </row>
    <row r="356" spans="2:2" ht="15" x14ac:dyDescent="0.25">
      <c r="B356"/>
    </row>
    <row r="357" spans="2:2" ht="15" x14ac:dyDescent="0.25">
      <c r="B357"/>
    </row>
    <row r="358" spans="2:2" ht="15" x14ac:dyDescent="0.25">
      <c r="B358"/>
    </row>
    <row r="359" spans="2:2" ht="15" x14ac:dyDescent="0.25">
      <c r="B359"/>
    </row>
    <row r="360" spans="2:2" ht="15" x14ac:dyDescent="0.25">
      <c r="B360"/>
    </row>
    <row r="361" spans="2:2" ht="15" x14ac:dyDescent="0.25">
      <c r="B361"/>
    </row>
    <row r="362" spans="2:2" ht="15" x14ac:dyDescent="0.25">
      <c r="B362"/>
    </row>
    <row r="363" spans="2:2" ht="15" x14ac:dyDescent="0.25">
      <c r="B363"/>
    </row>
    <row r="364" spans="2:2" ht="15" x14ac:dyDescent="0.25">
      <c r="B364"/>
    </row>
    <row r="365" spans="2:2" ht="15" x14ac:dyDescent="0.25">
      <c r="B365"/>
    </row>
    <row r="366" spans="2:2" ht="15" x14ac:dyDescent="0.25">
      <c r="B366"/>
    </row>
    <row r="367" spans="2:2" ht="15" x14ac:dyDescent="0.25">
      <c r="B367"/>
    </row>
    <row r="368" spans="2:2" ht="15" x14ac:dyDescent="0.25">
      <c r="B368"/>
    </row>
    <row r="369" spans="2:2" ht="15" x14ac:dyDescent="0.25">
      <c r="B369"/>
    </row>
    <row r="370" spans="2:2" ht="15" x14ac:dyDescent="0.25">
      <c r="B370"/>
    </row>
    <row r="371" spans="2:2" ht="15" x14ac:dyDescent="0.25">
      <c r="B371"/>
    </row>
    <row r="372" spans="2:2" ht="15" x14ac:dyDescent="0.25">
      <c r="B372"/>
    </row>
    <row r="373" spans="2:2" ht="15" x14ac:dyDescent="0.25">
      <c r="B373"/>
    </row>
    <row r="374" spans="2:2" ht="15" x14ac:dyDescent="0.25">
      <c r="B374"/>
    </row>
    <row r="375" spans="2:2" ht="15" x14ac:dyDescent="0.25">
      <c r="B375"/>
    </row>
    <row r="376" spans="2:2" ht="15" x14ac:dyDescent="0.25">
      <c r="B376"/>
    </row>
    <row r="377" spans="2:2" ht="15" x14ac:dyDescent="0.25">
      <c r="B377"/>
    </row>
    <row r="378" spans="2:2" ht="15" x14ac:dyDescent="0.25">
      <c r="B378"/>
    </row>
    <row r="379" spans="2:2" ht="15" x14ac:dyDescent="0.25">
      <c r="B379"/>
    </row>
    <row r="380" spans="2:2" ht="15" x14ac:dyDescent="0.25">
      <c r="B380"/>
    </row>
    <row r="381" spans="2:2" ht="15" x14ac:dyDescent="0.25">
      <c r="B381"/>
    </row>
    <row r="382" spans="2:2" ht="15" x14ac:dyDescent="0.25">
      <c r="B382"/>
    </row>
    <row r="383" spans="2:2" ht="15" x14ac:dyDescent="0.25">
      <c r="B383"/>
    </row>
    <row r="384" spans="2:2" ht="15" x14ac:dyDescent="0.25">
      <c r="B384"/>
    </row>
    <row r="385" spans="2:2" ht="15" x14ac:dyDescent="0.25">
      <c r="B385"/>
    </row>
    <row r="386" spans="2:2" ht="15" x14ac:dyDescent="0.25">
      <c r="B386"/>
    </row>
    <row r="387" spans="2:2" ht="15" x14ac:dyDescent="0.25">
      <c r="B387"/>
    </row>
    <row r="388" spans="2:2" ht="15" x14ac:dyDescent="0.25">
      <c r="B388"/>
    </row>
    <row r="389" spans="2:2" ht="15" x14ac:dyDescent="0.25">
      <c r="B389"/>
    </row>
    <row r="390" spans="2:2" ht="15" x14ac:dyDescent="0.25">
      <c r="B390"/>
    </row>
    <row r="391" spans="2:2" ht="15" x14ac:dyDescent="0.25">
      <c r="B391"/>
    </row>
    <row r="392" spans="2:2" ht="15" x14ac:dyDescent="0.25">
      <c r="B392"/>
    </row>
    <row r="393" spans="2:2" ht="15" x14ac:dyDescent="0.25">
      <c r="B393"/>
    </row>
    <row r="394" spans="2:2" ht="15" x14ac:dyDescent="0.25">
      <c r="B394"/>
    </row>
    <row r="395" spans="2:2" ht="15" x14ac:dyDescent="0.25">
      <c r="B395"/>
    </row>
    <row r="396" spans="2:2" ht="15" x14ac:dyDescent="0.25">
      <c r="B396"/>
    </row>
    <row r="397" spans="2:2" ht="15" x14ac:dyDescent="0.25">
      <c r="B397"/>
    </row>
    <row r="398" spans="2:2" ht="15" x14ac:dyDescent="0.25">
      <c r="B398"/>
    </row>
    <row r="399" spans="2:2" ht="15" x14ac:dyDescent="0.25">
      <c r="B399"/>
    </row>
    <row r="400" spans="2:2" ht="15" x14ac:dyDescent="0.25">
      <c r="B400"/>
    </row>
    <row r="401" spans="2:2" ht="15" x14ac:dyDescent="0.25">
      <c r="B401"/>
    </row>
    <row r="402" spans="2:2" ht="15" x14ac:dyDescent="0.25">
      <c r="B402"/>
    </row>
    <row r="403" spans="2:2" ht="15" x14ac:dyDescent="0.25">
      <c r="B403"/>
    </row>
    <row r="404" spans="2:2" ht="15" x14ac:dyDescent="0.25">
      <c r="B404"/>
    </row>
    <row r="405" spans="2:2" ht="15" x14ac:dyDescent="0.25">
      <c r="B405"/>
    </row>
    <row r="406" spans="2:2" ht="15" x14ac:dyDescent="0.25">
      <c r="B406"/>
    </row>
    <row r="407" spans="2:2" ht="15" x14ac:dyDescent="0.25">
      <c r="B407"/>
    </row>
    <row r="408" spans="2:2" ht="15" x14ac:dyDescent="0.25">
      <c r="B408"/>
    </row>
    <row r="409" spans="2:2" ht="15" x14ac:dyDescent="0.25">
      <c r="B409"/>
    </row>
    <row r="410" spans="2:2" ht="15" x14ac:dyDescent="0.25">
      <c r="B410"/>
    </row>
    <row r="411" spans="2:2" ht="15" x14ac:dyDescent="0.25">
      <c r="B411"/>
    </row>
    <row r="412" spans="2:2" ht="15" x14ac:dyDescent="0.25">
      <c r="B412"/>
    </row>
    <row r="413" spans="2:2" ht="15" x14ac:dyDescent="0.25">
      <c r="B413"/>
    </row>
    <row r="414" spans="2:2" ht="15" x14ac:dyDescent="0.25">
      <c r="B414"/>
    </row>
    <row r="415" spans="2:2" ht="15" x14ac:dyDescent="0.25">
      <c r="B415"/>
    </row>
    <row r="416" spans="2:2" ht="15" x14ac:dyDescent="0.25">
      <c r="B416"/>
    </row>
    <row r="417" spans="2:2" ht="15" x14ac:dyDescent="0.25">
      <c r="B417"/>
    </row>
    <row r="418" spans="2:2" ht="15" x14ac:dyDescent="0.25">
      <c r="B418"/>
    </row>
    <row r="419" spans="2:2" ht="15" x14ac:dyDescent="0.25">
      <c r="B419"/>
    </row>
    <row r="420" spans="2:2" ht="15" x14ac:dyDescent="0.25">
      <c r="B420"/>
    </row>
    <row r="421" spans="2:2" ht="15" x14ac:dyDescent="0.25">
      <c r="B421"/>
    </row>
    <row r="422" spans="2:2" ht="15" x14ac:dyDescent="0.25">
      <c r="B422"/>
    </row>
    <row r="423" spans="2:2" ht="15" x14ac:dyDescent="0.25">
      <c r="B423"/>
    </row>
    <row r="424" spans="2:2" ht="15" x14ac:dyDescent="0.25">
      <c r="B424"/>
    </row>
    <row r="425" spans="2:2" ht="15" x14ac:dyDescent="0.25">
      <c r="B425"/>
    </row>
    <row r="426" spans="2:2" ht="15" x14ac:dyDescent="0.25">
      <c r="B426"/>
    </row>
    <row r="427" spans="2:2" ht="15" x14ac:dyDescent="0.25">
      <c r="B427"/>
    </row>
    <row r="428" spans="2:2" ht="15" x14ac:dyDescent="0.25">
      <c r="B428"/>
    </row>
    <row r="429" spans="2:2" ht="15" x14ac:dyDescent="0.25">
      <c r="B429"/>
    </row>
    <row r="430" spans="2:2" ht="15" x14ac:dyDescent="0.25">
      <c r="B430"/>
    </row>
    <row r="431" spans="2:2" ht="15" x14ac:dyDescent="0.25">
      <c r="B431"/>
    </row>
    <row r="432" spans="2:2" ht="15" x14ac:dyDescent="0.25">
      <c r="B432"/>
    </row>
    <row r="433" spans="2:2" ht="15" x14ac:dyDescent="0.25">
      <c r="B433"/>
    </row>
    <row r="434" spans="2:2" ht="15" x14ac:dyDescent="0.25">
      <c r="B434"/>
    </row>
    <row r="435" spans="2:2" ht="15" x14ac:dyDescent="0.25">
      <c r="B435"/>
    </row>
    <row r="436" spans="2:2" ht="15" x14ac:dyDescent="0.25">
      <c r="B436"/>
    </row>
    <row r="437" spans="2:2" ht="15" x14ac:dyDescent="0.25">
      <c r="B437"/>
    </row>
    <row r="438" spans="2:2" ht="15" x14ac:dyDescent="0.25">
      <c r="B438"/>
    </row>
    <row r="439" spans="2:2" ht="15" x14ac:dyDescent="0.25">
      <c r="B439"/>
    </row>
    <row r="440" spans="2:2" ht="15" x14ac:dyDescent="0.25">
      <c r="B440"/>
    </row>
    <row r="441" spans="2:2" ht="15" x14ac:dyDescent="0.25">
      <c r="B441"/>
    </row>
    <row r="442" spans="2:2" ht="15" x14ac:dyDescent="0.25">
      <c r="B442"/>
    </row>
    <row r="443" spans="2:2" ht="15" x14ac:dyDescent="0.25">
      <c r="B443"/>
    </row>
    <row r="444" spans="2:2" ht="15" x14ac:dyDescent="0.25">
      <c r="B444"/>
    </row>
    <row r="445" spans="2:2" ht="15" x14ac:dyDescent="0.25">
      <c r="B445"/>
    </row>
    <row r="446" spans="2:2" ht="15" x14ac:dyDescent="0.25">
      <c r="B446"/>
    </row>
    <row r="447" spans="2:2" ht="15" x14ac:dyDescent="0.25">
      <c r="B447"/>
    </row>
    <row r="448" spans="2:2" ht="15" x14ac:dyDescent="0.25">
      <c r="B448"/>
    </row>
    <row r="449" spans="2:2" ht="15" x14ac:dyDescent="0.25">
      <c r="B449"/>
    </row>
    <row r="450" spans="2:2" ht="15" x14ac:dyDescent="0.25">
      <c r="B450"/>
    </row>
    <row r="451" spans="2:2" ht="15" x14ac:dyDescent="0.25">
      <c r="B451"/>
    </row>
    <row r="452" spans="2:2" ht="15" x14ac:dyDescent="0.25">
      <c r="B452"/>
    </row>
    <row r="453" spans="2:2" ht="15" x14ac:dyDescent="0.25">
      <c r="B453"/>
    </row>
    <row r="454" spans="2:2" ht="15" x14ac:dyDescent="0.25">
      <c r="B454"/>
    </row>
    <row r="455" spans="2:2" ht="15" x14ac:dyDescent="0.25">
      <c r="B455"/>
    </row>
    <row r="456" spans="2:2" ht="15" x14ac:dyDescent="0.25">
      <c r="B456"/>
    </row>
    <row r="457" spans="2:2" ht="15" x14ac:dyDescent="0.25">
      <c r="B457"/>
    </row>
    <row r="458" spans="2:2" ht="15" x14ac:dyDescent="0.25">
      <c r="B458"/>
    </row>
    <row r="459" spans="2:2" ht="15" x14ac:dyDescent="0.25">
      <c r="B459"/>
    </row>
    <row r="460" spans="2:2" ht="15" x14ac:dyDescent="0.25">
      <c r="B460"/>
    </row>
    <row r="461" spans="2:2" ht="15" x14ac:dyDescent="0.25">
      <c r="B461"/>
    </row>
    <row r="462" spans="2:2" ht="15" x14ac:dyDescent="0.25">
      <c r="B462"/>
    </row>
    <row r="463" spans="2:2" ht="15" x14ac:dyDescent="0.25">
      <c r="B463"/>
    </row>
    <row r="464" spans="2:2" ht="15" x14ac:dyDescent="0.25">
      <c r="B464"/>
    </row>
    <row r="465" spans="2:2" ht="15" x14ac:dyDescent="0.25">
      <c r="B465"/>
    </row>
    <row r="466" spans="2:2" ht="15" x14ac:dyDescent="0.25">
      <c r="B466"/>
    </row>
    <row r="467" spans="2:2" ht="15" x14ac:dyDescent="0.25">
      <c r="B467"/>
    </row>
    <row r="468" spans="2:2" ht="15" x14ac:dyDescent="0.25">
      <c r="B468"/>
    </row>
    <row r="469" spans="2:2" ht="15" x14ac:dyDescent="0.25">
      <c r="B469"/>
    </row>
    <row r="470" spans="2:2" ht="15" x14ac:dyDescent="0.25">
      <c r="B470"/>
    </row>
    <row r="471" spans="2:2" ht="15" x14ac:dyDescent="0.25">
      <c r="B471"/>
    </row>
    <row r="472" spans="2:2" ht="15" x14ac:dyDescent="0.25">
      <c r="B472"/>
    </row>
    <row r="473" spans="2:2" ht="15" x14ac:dyDescent="0.25">
      <c r="B473"/>
    </row>
    <row r="474" spans="2:2" ht="15" x14ac:dyDescent="0.25">
      <c r="B474"/>
    </row>
    <row r="475" spans="2:2" ht="15" x14ac:dyDescent="0.25">
      <c r="B475"/>
    </row>
    <row r="476" spans="2:2" ht="15" x14ac:dyDescent="0.25">
      <c r="B476"/>
    </row>
    <row r="477" spans="2:2" ht="15" x14ac:dyDescent="0.25">
      <c r="B477"/>
    </row>
    <row r="478" spans="2:2" ht="15" x14ac:dyDescent="0.25">
      <c r="B478"/>
    </row>
    <row r="479" spans="2:2" ht="15" x14ac:dyDescent="0.25">
      <c r="B479"/>
    </row>
    <row r="480" spans="2:2" ht="15" x14ac:dyDescent="0.25">
      <c r="B480"/>
    </row>
    <row r="481" spans="2:2" ht="15" x14ac:dyDescent="0.25">
      <c r="B481"/>
    </row>
    <row r="482" spans="2:2" ht="15" x14ac:dyDescent="0.25">
      <c r="B482"/>
    </row>
    <row r="483" spans="2:2" ht="15" x14ac:dyDescent="0.25">
      <c r="B483"/>
    </row>
    <row r="484" spans="2:2" ht="15" x14ac:dyDescent="0.25">
      <c r="B484"/>
    </row>
    <row r="485" spans="2:2" ht="15" x14ac:dyDescent="0.25">
      <c r="B485"/>
    </row>
    <row r="486" spans="2:2" ht="15" x14ac:dyDescent="0.25">
      <c r="B486"/>
    </row>
    <row r="487" spans="2:2" ht="15" x14ac:dyDescent="0.25">
      <c r="B487"/>
    </row>
    <row r="488" spans="2:2" ht="15" x14ac:dyDescent="0.25">
      <c r="B488"/>
    </row>
    <row r="489" spans="2:2" ht="15" x14ac:dyDescent="0.25">
      <c r="B489"/>
    </row>
    <row r="490" spans="2:2" ht="15" x14ac:dyDescent="0.25">
      <c r="B490"/>
    </row>
    <row r="491" spans="2:2" ht="15" x14ac:dyDescent="0.25">
      <c r="B491"/>
    </row>
    <row r="492" spans="2:2" ht="15" x14ac:dyDescent="0.25">
      <c r="B492"/>
    </row>
    <row r="493" spans="2:2" ht="15" x14ac:dyDescent="0.25">
      <c r="B493"/>
    </row>
    <row r="494" spans="2:2" ht="15" x14ac:dyDescent="0.25">
      <c r="B494"/>
    </row>
    <row r="495" spans="2:2" ht="15" x14ac:dyDescent="0.25">
      <c r="B495"/>
    </row>
    <row r="496" spans="2:2" ht="15" x14ac:dyDescent="0.25">
      <c r="B496"/>
    </row>
    <row r="497" spans="2:2" ht="15" x14ac:dyDescent="0.25">
      <c r="B497"/>
    </row>
    <row r="498" spans="2:2" ht="15" x14ac:dyDescent="0.25">
      <c r="B498"/>
    </row>
    <row r="499" spans="2:2" ht="15" x14ac:dyDescent="0.25">
      <c r="B499"/>
    </row>
    <row r="500" spans="2:2" ht="15" x14ac:dyDescent="0.25">
      <c r="B500"/>
    </row>
    <row r="501" spans="2:2" ht="15" x14ac:dyDescent="0.25">
      <c r="B501"/>
    </row>
    <row r="502" spans="2:2" ht="15" x14ac:dyDescent="0.25">
      <c r="B502"/>
    </row>
    <row r="503" spans="2:2" ht="15" x14ac:dyDescent="0.25">
      <c r="B503"/>
    </row>
    <row r="504" spans="2:2" ht="15" x14ac:dyDescent="0.25">
      <c r="B504"/>
    </row>
    <row r="505" spans="2:2" ht="15" x14ac:dyDescent="0.25">
      <c r="B505"/>
    </row>
    <row r="506" spans="2:2" ht="15" x14ac:dyDescent="0.25">
      <c r="B506"/>
    </row>
    <row r="507" spans="2:2" ht="15" x14ac:dyDescent="0.25">
      <c r="B507"/>
    </row>
    <row r="508" spans="2:2" ht="15" x14ac:dyDescent="0.25">
      <c r="B508"/>
    </row>
    <row r="509" spans="2:2" ht="15" x14ac:dyDescent="0.25">
      <c r="B509"/>
    </row>
    <row r="510" spans="2:2" ht="15" x14ac:dyDescent="0.25">
      <c r="B510"/>
    </row>
    <row r="511" spans="2:2" ht="15" x14ac:dyDescent="0.25">
      <c r="B511"/>
    </row>
    <row r="512" spans="2:2" ht="15" x14ac:dyDescent="0.25">
      <c r="B512"/>
    </row>
    <row r="513" spans="2:2" ht="15" x14ac:dyDescent="0.25">
      <c r="B513"/>
    </row>
    <row r="514" spans="2:2" ht="15" x14ac:dyDescent="0.25">
      <c r="B514"/>
    </row>
    <row r="515" spans="2:2" ht="15" x14ac:dyDescent="0.25">
      <c r="B515"/>
    </row>
    <row r="516" spans="2:2" ht="15" x14ac:dyDescent="0.25">
      <c r="B516"/>
    </row>
    <row r="517" spans="2:2" ht="15" x14ac:dyDescent="0.25">
      <c r="B517"/>
    </row>
    <row r="518" spans="2:2" ht="15" x14ac:dyDescent="0.25">
      <c r="B518"/>
    </row>
    <row r="519" spans="2:2" ht="15" x14ac:dyDescent="0.25">
      <c r="B519"/>
    </row>
    <row r="520" spans="2:2" ht="15" x14ac:dyDescent="0.25">
      <c r="B520"/>
    </row>
    <row r="521" spans="2:2" ht="15" x14ac:dyDescent="0.25">
      <c r="B521"/>
    </row>
    <row r="522" spans="2:2" ht="15" x14ac:dyDescent="0.25">
      <c r="B522"/>
    </row>
    <row r="523" spans="2:2" ht="15" x14ac:dyDescent="0.25">
      <c r="B523"/>
    </row>
    <row r="524" spans="2:2" ht="15" x14ac:dyDescent="0.25">
      <c r="B524"/>
    </row>
    <row r="525" spans="2:2" ht="15" x14ac:dyDescent="0.25">
      <c r="B525"/>
    </row>
    <row r="526" spans="2:2" ht="15" x14ac:dyDescent="0.25">
      <c r="B526"/>
    </row>
    <row r="527" spans="2:2" ht="15" x14ac:dyDescent="0.25">
      <c r="B527"/>
    </row>
    <row r="528" spans="2:2" ht="15" x14ac:dyDescent="0.25">
      <c r="B528"/>
    </row>
    <row r="529" spans="2:2" ht="15" x14ac:dyDescent="0.25">
      <c r="B529"/>
    </row>
    <row r="530" spans="2:2" ht="15" x14ac:dyDescent="0.25">
      <c r="B530"/>
    </row>
    <row r="531" spans="2:2" ht="15" x14ac:dyDescent="0.25">
      <c r="B531"/>
    </row>
    <row r="532" spans="2:2" ht="15" x14ac:dyDescent="0.25">
      <c r="B532"/>
    </row>
    <row r="533" spans="2:2" ht="15" x14ac:dyDescent="0.25">
      <c r="B533"/>
    </row>
    <row r="534" spans="2:2" ht="15" x14ac:dyDescent="0.25">
      <c r="B534"/>
    </row>
    <row r="535" spans="2:2" ht="15" x14ac:dyDescent="0.25">
      <c r="B535"/>
    </row>
    <row r="536" spans="2:2" ht="15" x14ac:dyDescent="0.25">
      <c r="B536"/>
    </row>
    <row r="537" spans="2:2" ht="15" x14ac:dyDescent="0.25">
      <c r="B537"/>
    </row>
    <row r="538" spans="2:2" ht="15" x14ac:dyDescent="0.25">
      <c r="B538"/>
    </row>
    <row r="539" spans="2:2" ht="15" x14ac:dyDescent="0.25">
      <c r="B539"/>
    </row>
    <row r="540" spans="2:2" ht="15" x14ac:dyDescent="0.25">
      <c r="B540"/>
    </row>
    <row r="541" spans="2:2" ht="15" x14ac:dyDescent="0.25">
      <c r="B541"/>
    </row>
    <row r="542" spans="2:2" ht="15" x14ac:dyDescent="0.25">
      <c r="B542"/>
    </row>
    <row r="543" spans="2:2" ht="15" x14ac:dyDescent="0.25">
      <c r="B543"/>
    </row>
    <row r="544" spans="2:2" ht="15" x14ac:dyDescent="0.25">
      <c r="B544"/>
    </row>
    <row r="545" spans="2:2" ht="15" x14ac:dyDescent="0.25">
      <c r="B545"/>
    </row>
    <row r="546" spans="2:2" ht="15" x14ac:dyDescent="0.25">
      <c r="B546"/>
    </row>
    <row r="547" spans="2:2" ht="15" x14ac:dyDescent="0.25">
      <c r="B547"/>
    </row>
    <row r="548" spans="2:2" ht="15" x14ac:dyDescent="0.25">
      <c r="B548"/>
    </row>
    <row r="549" spans="2:2" ht="15" x14ac:dyDescent="0.25">
      <c r="B549"/>
    </row>
    <row r="550" spans="2:2" ht="15" x14ac:dyDescent="0.25">
      <c r="B550"/>
    </row>
    <row r="551" spans="2:2" ht="15" x14ac:dyDescent="0.25">
      <c r="B551"/>
    </row>
    <row r="552" spans="2:2" ht="15" x14ac:dyDescent="0.25">
      <c r="B552"/>
    </row>
    <row r="553" spans="2:2" ht="15" x14ac:dyDescent="0.25">
      <c r="B553"/>
    </row>
    <row r="554" spans="2:2" ht="15" x14ac:dyDescent="0.25">
      <c r="B554"/>
    </row>
    <row r="555" spans="2:2" ht="15" x14ac:dyDescent="0.25">
      <c r="B555"/>
    </row>
    <row r="556" spans="2:2" ht="15" x14ac:dyDescent="0.25">
      <c r="B556"/>
    </row>
    <row r="557" spans="2:2" ht="15" x14ac:dyDescent="0.25">
      <c r="B557"/>
    </row>
    <row r="558" spans="2:2" ht="15" x14ac:dyDescent="0.25">
      <c r="B558"/>
    </row>
    <row r="559" spans="2:2" ht="15" x14ac:dyDescent="0.25">
      <c r="B559"/>
    </row>
    <row r="560" spans="2:2" ht="15" x14ac:dyDescent="0.25">
      <c r="B560"/>
    </row>
    <row r="561" spans="2:2" ht="15" x14ac:dyDescent="0.25">
      <c r="B561"/>
    </row>
    <row r="562" spans="2:2" ht="15" x14ac:dyDescent="0.25">
      <c r="B562"/>
    </row>
    <row r="563" spans="2:2" ht="15" x14ac:dyDescent="0.25">
      <c r="B563"/>
    </row>
    <row r="564" spans="2:2" ht="15" x14ac:dyDescent="0.25">
      <c r="B564"/>
    </row>
    <row r="565" spans="2:2" ht="15" x14ac:dyDescent="0.25">
      <c r="B565"/>
    </row>
    <row r="566" spans="2:2" ht="15" x14ac:dyDescent="0.25">
      <c r="B566"/>
    </row>
    <row r="567" spans="2:2" ht="15" x14ac:dyDescent="0.25">
      <c r="B567"/>
    </row>
    <row r="568" spans="2:2" ht="15" x14ac:dyDescent="0.25">
      <c r="B568"/>
    </row>
    <row r="569" spans="2:2" ht="15" x14ac:dyDescent="0.25">
      <c r="B569"/>
    </row>
    <row r="570" spans="2:2" ht="15" x14ac:dyDescent="0.25">
      <c r="B570"/>
    </row>
    <row r="571" spans="2:2" ht="15" x14ac:dyDescent="0.25">
      <c r="B571"/>
    </row>
    <row r="572" spans="2:2" ht="15" x14ac:dyDescent="0.25">
      <c r="B572"/>
    </row>
    <row r="573" spans="2:2" ht="15" x14ac:dyDescent="0.25">
      <c r="B573"/>
    </row>
    <row r="574" spans="2:2" ht="15" x14ac:dyDescent="0.25">
      <c r="B574"/>
    </row>
    <row r="575" spans="2:2" ht="15" x14ac:dyDescent="0.25">
      <c r="B575"/>
    </row>
    <row r="576" spans="2:2" ht="15" x14ac:dyDescent="0.25">
      <c r="B576"/>
    </row>
    <row r="577" spans="2:2" ht="15" x14ac:dyDescent="0.25">
      <c r="B577"/>
    </row>
    <row r="578" spans="2:2" ht="15" x14ac:dyDescent="0.25">
      <c r="B578"/>
    </row>
    <row r="579" spans="2:2" ht="15" x14ac:dyDescent="0.25">
      <c r="B579"/>
    </row>
    <row r="580" spans="2:2" ht="15" x14ac:dyDescent="0.25">
      <c r="B580"/>
    </row>
    <row r="581" spans="2:2" ht="15" x14ac:dyDescent="0.25">
      <c r="B581"/>
    </row>
    <row r="582" spans="2:2" ht="15" x14ac:dyDescent="0.25">
      <c r="B582"/>
    </row>
    <row r="583" spans="2:2" ht="15" x14ac:dyDescent="0.25">
      <c r="B583"/>
    </row>
    <row r="584" spans="2:2" ht="15" x14ac:dyDescent="0.25">
      <c r="B584"/>
    </row>
    <row r="585" spans="2:2" ht="15" x14ac:dyDescent="0.25">
      <c r="B585"/>
    </row>
    <row r="586" spans="2:2" ht="15" x14ac:dyDescent="0.25">
      <c r="B586"/>
    </row>
    <row r="587" spans="2:2" ht="15" x14ac:dyDescent="0.25">
      <c r="B587"/>
    </row>
    <row r="588" spans="2:2" ht="15" x14ac:dyDescent="0.25">
      <c r="B588"/>
    </row>
    <row r="589" spans="2:2" ht="15" x14ac:dyDescent="0.25">
      <c r="B589"/>
    </row>
    <row r="590" spans="2:2" ht="15" x14ac:dyDescent="0.25">
      <c r="B590"/>
    </row>
    <row r="591" spans="2:2" ht="15" x14ac:dyDescent="0.25">
      <c r="B591"/>
    </row>
    <row r="592" spans="2:2" ht="15" x14ac:dyDescent="0.25">
      <c r="B592"/>
    </row>
    <row r="593" spans="2:2" ht="15" x14ac:dyDescent="0.25">
      <c r="B593"/>
    </row>
    <row r="594" spans="2:2" ht="15" x14ac:dyDescent="0.25">
      <c r="B594"/>
    </row>
    <row r="595" spans="2:2" ht="15" x14ac:dyDescent="0.25">
      <c r="B595"/>
    </row>
    <row r="596" spans="2:2" ht="15" x14ac:dyDescent="0.25">
      <c r="B596"/>
    </row>
    <row r="597" spans="2:2" ht="15" x14ac:dyDescent="0.25">
      <c r="B597"/>
    </row>
    <row r="598" spans="2:2" ht="15" x14ac:dyDescent="0.25">
      <c r="B598"/>
    </row>
    <row r="599" spans="2:2" ht="15" x14ac:dyDescent="0.25">
      <c r="B599"/>
    </row>
    <row r="600" spans="2:2" ht="15" x14ac:dyDescent="0.25">
      <c r="B600"/>
    </row>
    <row r="601" spans="2:2" ht="15" x14ac:dyDescent="0.25">
      <c r="B601"/>
    </row>
    <row r="602" spans="2:2" ht="15" x14ac:dyDescent="0.25">
      <c r="B602"/>
    </row>
    <row r="603" spans="2:2" ht="15" x14ac:dyDescent="0.25">
      <c r="B603"/>
    </row>
    <row r="604" spans="2:2" ht="15" x14ac:dyDescent="0.25">
      <c r="B604"/>
    </row>
    <row r="605" spans="2:2" ht="15" x14ac:dyDescent="0.25">
      <c r="B605"/>
    </row>
    <row r="606" spans="2:2" ht="15" x14ac:dyDescent="0.25">
      <c r="B606"/>
    </row>
    <row r="607" spans="2:2" ht="15" x14ac:dyDescent="0.25">
      <c r="B607"/>
    </row>
    <row r="608" spans="2:2" ht="15" x14ac:dyDescent="0.25">
      <c r="B608"/>
    </row>
    <row r="609" spans="2:2" ht="15" x14ac:dyDescent="0.25">
      <c r="B609"/>
    </row>
    <row r="610" spans="2:2" ht="15" x14ac:dyDescent="0.25">
      <c r="B610"/>
    </row>
    <row r="611" spans="2:2" ht="15" x14ac:dyDescent="0.25">
      <c r="B611"/>
    </row>
    <row r="612" spans="2:2" ht="15" x14ac:dyDescent="0.25">
      <c r="B612"/>
    </row>
    <row r="613" spans="2:2" ht="15" x14ac:dyDescent="0.25">
      <c r="B613"/>
    </row>
    <row r="614" spans="2:2" ht="15" x14ac:dyDescent="0.25">
      <c r="B614"/>
    </row>
    <row r="615" spans="2:2" ht="15" x14ac:dyDescent="0.25">
      <c r="B615"/>
    </row>
    <row r="616" spans="2:2" ht="15" x14ac:dyDescent="0.25">
      <c r="B616"/>
    </row>
    <row r="617" spans="2:2" ht="15" x14ac:dyDescent="0.25">
      <c r="B617"/>
    </row>
    <row r="618" spans="2:2" ht="15" x14ac:dyDescent="0.25">
      <c r="B618"/>
    </row>
    <row r="619" spans="2:2" ht="15" x14ac:dyDescent="0.25">
      <c r="B619"/>
    </row>
    <row r="620" spans="2:2" ht="15" x14ac:dyDescent="0.25">
      <c r="B620"/>
    </row>
    <row r="621" spans="2:2" ht="15" x14ac:dyDescent="0.25">
      <c r="B621"/>
    </row>
    <row r="622" spans="2:2" ht="15" x14ac:dyDescent="0.25">
      <c r="B622"/>
    </row>
    <row r="623" spans="2:2" ht="15" x14ac:dyDescent="0.25">
      <c r="B623"/>
    </row>
    <row r="624" spans="2:2" ht="15" x14ac:dyDescent="0.25">
      <c r="B624"/>
    </row>
    <row r="625" spans="2:2" ht="15" x14ac:dyDescent="0.25">
      <c r="B625"/>
    </row>
    <row r="626" spans="2:2" ht="15" x14ac:dyDescent="0.25">
      <c r="B626"/>
    </row>
    <row r="627" spans="2:2" ht="15" x14ac:dyDescent="0.25">
      <c r="B627"/>
    </row>
    <row r="628" spans="2:2" ht="15" x14ac:dyDescent="0.25">
      <c r="B628"/>
    </row>
    <row r="629" spans="2:2" ht="15" x14ac:dyDescent="0.25">
      <c r="B629"/>
    </row>
    <row r="630" spans="2:2" ht="15" x14ac:dyDescent="0.25">
      <c r="B630"/>
    </row>
    <row r="631" spans="2:2" ht="15" x14ac:dyDescent="0.25">
      <c r="B631"/>
    </row>
    <row r="632" spans="2:2" ht="15" x14ac:dyDescent="0.25">
      <c r="B632"/>
    </row>
    <row r="633" spans="2:2" ht="15" x14ac:dyDescent="0.25">
      <c r="B633"/>
    </row>
    <row r="634" spans="2:2" ht="15" x14ac:dyDescent="0.25">
      <c r="B634"/>
    </row>
    <row r="635" spans="2:2" ht="15" x14ac:dyDescent="0.25">
      <c r="B635"/>
    </row>
    <row r="636" spans="2:2" ht="15" x14ac:dyDescent="0.25">
      <c r="B636"/>
    </row>
    <row r="637" spans="2:2" ht="15" x14ac:dyDescent="0.25">
      <c r="B637"/>
    </row>
    <row r="638" spans="2:2" ht="15" x14ac:dyDescent="0.25">
      <c r="B638"/>
    </row>
    <row r="639" spans="2:2" ht="15" x14ac:dyDescent="0.25">
      <c r="B639"/>
    </row>
    <row r="640" spans="2:2" ht="15" x14ac:dyDescent="0.25">
      <c r="B640"/>
    </row>
    <row r="641" spans="2:2" ht="15" x14ac:dyDescent="0.25">
      <c r="B641"/>
    </row>
    <row r="642" spans="2:2" ht="15" x14ac:dyDescent="0.25">
      <c r="B642"/>
    </row>
    <row r="643" spans="2:2" ht="15" x14ac:dyDescent="0.25">
      <c r="B643"/>
    </row>
    <row r="644" spans="2:2" ht="15" x14ac:dyDescent="0.25">
      <c r="B644"/>
    </row>
    <row r="645" spans="2:2" ht="15" x14ac:dyDescent="0.25">
      <c r="B645"/>
    </row>
    <row r="646" spans="2:2" ht="15" x14ac:dyDescent="0.25">
      <c r="B646"/>
    </row>
    <row r="647" spans="2:2" ht="15" x14ac:dyDescent="0.25">
      <c r="B647"/>
    </row>
    <row r="648" spans="2:2" ht="15" x14ac:dyDescent="0.25">
      <c r="B648"/>
    </row>
    <row r="649" spans="2:2" ht="15" x14ac:dyDescent="0.25">
      <c r="B649"/>
    </row>
    <row r="650" spans="2:2" ht="15" x14ac:dyDescent="0.25">
      <c r="B650"/>
    </row>
    <row r="651" spans="2:2" ht="15" x14ac:dyDescent="0.25">
      <c r="B651"/>
    </row>
    <row r="652" spans="2:2" ht="15" x14ac:dyDescent="0.25">
      <c r="B652"/>
    </row>
    <row r="653" spans="2:2" ht="15" x14ac:dyDescent="0.25">
      <c r="B653"/>
    </row>
    <row r="654" spans="2:2" ht="15" x14ac:dyDescent="0.25">
      <c r="B654"/>
    </row>
    <row r="655" spans="2:2" ht="15" x14ac:dyDescent="0.25">
      <c r="B655"/>
    </row>
    <row r="656" spans="2:2" ht="15" x14ac:dyDescent="0.25">
      <c r="B656"/>
    </row>
    <row r="657" spans="2:2" ht="15" x14ac:dyDescent="0.25">
      <c r="B657"/>
    </row>
    <row r="658" spans="2:2" ht="15" x14ac:dyDescent="0.25">
      <c r="B658"/>
    </row>
    <row r="659" spans="2:2" ht="15" x14ac:dyDescent="0.25">
      <c r="B659"/>
    </row>
    <row r="660" spans="2:2" ht="15" x14ac:dyDescent="0.25">
      <c r="B660"/>
    </row>
    <row r="661" spans="2:2" ht="15" x14ac:dyDescent="0.25">
      <c r="B661"/>
    </row>
    <row r="662" spans="2:2" ht="15" x14ac:dyDescent="0.25">
      <c r="B662"/>
    </row>
    <row r="663" spans="2:2" ht="15" x14ac:dyDescent="0.25">
      <c r="B663"/>
    </row>
    <row r="664" spans="2:2" ht="15" x14ac:dyDescent="0.25">
      <c r="B664"/>
    </row>
    <row r="665" spans="2:2" ht="15" x14ac:dyDescent="0.25">
      <c r="B665"/>
    </row>
    <row r="666" spans="2:2" ht="15" x14ac:dyDescent="0.25">
      <c r="B666"/>
    </row>
    <row r="667" spans="2:2" ht="15" x14ac:dyDescent="0.25">
      <c r="B667"/>
    </row>
    <row r="668" spans="2:2" ht="15" x14ac:dyDescent="0.25">
      <c r="B668"/>
    </row>
    <row r="669" spans="2:2" ht="15" x14ac:dyDescent="0.25">
      <c r="B669"/>
    </row>
    <row r="670" spans="2:2" ht="15" x14ac:dyDescent="0.25">
      <c r="B670"/>
    </row>
    <row r="671" spans="2:2" ht="15" x14ac:dyDescent="0.25">
      <c r="B671"/>
    </row>
    <row r="672" spans="2:2" ht="15" x14ac:dyDescent="0.25">
      <c r="B672"/>
    </row>
    <row r="673" spans="2:2" ht="15" x14ac:dyDescent="0.25">
      <c r="B673"/>
    </row>
    <row r="674" spans="2:2" ht="15" x14ac:dyDescent="0.25">
      <c r="B674"/>
    </row>
    <row r="675" spans="2:2" ht="15" x14ac:dyDescent="0.25">
      <c r="B675"/>
    </row>
    <row r="676" spans="2:2" ht="15" x14ac:dyDescent="0.25">
      <c r="B676"/>
    </row>
    <row r="677" spans="2:2" ht="15" x14ac:dyDescent="0.25">
      <c r="B677"/>
    </row>
    <row r="678" spans="2:2" ht="15" x14ac:dyDescent="0.25">
      <c r="B678"/>
    </row>
    <row r="679" spans="2:2" ht="15" x14ac:dyDescent="0.25">
      <c r="B679"/>
    </row>
    <row r="680" spans="2:2" ht="15" x14ac:dyDescent="0.25">
      <c r="B680"/>
    </row>
    <row r="681" spans="2:2" ht="15" x14ac:dyDescent="0.25">
      <c r="B681"/>
    </row>
    <row r="682" spans="2:2" ht="15" x14ac:dyDescent="0.25">
      <c r="B682"/>
    </row>
    <row r="683" spans="2:2" ht="15" x14ac:dyDescent="0.25">
      <c r="B683"/>
    </row>
    <row r="684" spans="2:2" ht="15" x14ac:dyDescent="0.25">
      <c r="B684"/>
    </row>
    <row r="685" spans="2:2" ht="15" x14ac:dyDescent="0.25">
      <c r="B685"/>
    </row>
    <row r="686" spans="2:2" ht="15" x14ac:dyDescent="0.25">
      <c r="B686"/>
    </row>
    <row r="687" spans="2:2" ht="15" x14ac:dyDescent="0.25">
      <c r="B687"/>
    </row>
    <row r="688" spans="2:2" ht="15" x14ac:dyDescent="0.25">
      <c r="B688"/>
    </row>
    <row r="689" spans="2:2" ht="15" x14ac:dyDescent="0.25">
      <c r="B689"/>
    </row>
    <row r="690" spans="2:2" ht="15" x14ac:dyDescent="0.25">
      <c r="B690"/>
    </row>
    <row r="691" spans="2:2" ht="15" x14ac:dyDescent="0.25">
      <c r="B691"/>
    </row>
    <row r="692" spans="2:2" ht="15" x14ac:dyDescent="0.25">
      <c r="B692"/>
    </row>
    <row r="693" spans="2:2" ht="15" x14ac:dyDescent="0.25">
      <c r="B693"/>
    </row>
    <row r="694" spans="2:2" ht="15" x14ac:dyDescent="0.25">
      <c r="B694"/>
    </row>
    <row r="695" spans="2:2" ht="15" x14ac:dyDescent="0.25">
      <c r="B695"/>
    </row>
    <row r="696" spans="2:2" ht="15" x14ac:dyDescent="0.25">
      <c r="B696"/>
    </row>
    <row r="697" spans="2:2" ht="15" x14ac:dyDescent="0.25">
      <c r="B697"/>
    </row>
    <row r="698" spans="2:2" ht="15" x14ac:dyDescent="0.25">
      <c r="B698"/>
    </row>
    <row r="699" spans="2:2" ht="15" x14ac:dyDescent="0.25">
      <c r="B699"/>
    </row>
    <row r="700" spans="2:2" ht="15" x14ac:dyDescent="0.25">
      <c r="B700"/>
    </row>
    <row r="701" spans="2:2" ht="15" x14ac:dyDescent="0.25">
      <c r="B701"/>
    </row>
    <row r="702" spans="2:2" ht="15" x14ac:dyDescent="0.25">
      <c r="B702"/>
    </row>
    <row r="703" spans="2:2" ht="15" x14ac:dyDescent="0.25">
      <c r="B703"/>
    </row>
    <row r="704" spans="2:2" ht="15" x14ac:dyDescent="0.25">
      <c r="B704"/>
    </row>
    <row r="705" spans="2:2" ht="15" x14ac:dyDescent="0.25">
      <c r="B705"/>
    </row>
    <row r="706" spans="2:2" ht="15" x14ac:dyDescent="0.25">
      <c r="B706"/>
    </row>
    <row r="707" spans="2:2" ht="15" x14ac:dyDescent="0.25">
      <c r="B707"/>
    </row>
    <row r="708" spans="2:2" ht="15" x14ac:dyDescent="0.25">
      <c r="B708"/>
    </row>
    <row r="709" spans="2:2" ht="15" x14ac:dyDescent="0.25">
      <c r="B709"/>
    </row>
    <row r="710" spans="2:2" ht="15" x14ac:dyDescent="0.25">
      <c r="B710"/>
    </row>
    <row r="711" spans="2:2" ht="15" x14ac:dyDescent="0.25">
      <c r="B711"/>
    </row>
    <row r="712" spans="2:2" ht="15" x14ac:dyDescent="0.25">
      <c r="B712"/>
    </row>
    <row r="713" spans="2:2" ht="15" x14ac:dyDescent="0.25">
      <c r="B713"/>
    </row>
    <row r="714" spans="2:2" ht="15" x14ac:dyDescent="0.25">
      <c r="B714"/>
    </row>
    <row r="715" spans="2:2" ht="15" x14ac:dyDescent="0.25">
      <c r="B715"/>
    </row>
    <row r="716" spans="2:2" ht="15" x14ac:dyDescent="0.25">
      <c r="B716"/>
    </row>
    <row r="717" spans="2:2" ht="15" x14ac:dyDescent="0.25">
      <c r="B717"/>
    </row>
    <row r="718" spans="2:2" ht="15" x14ac:dyDescent="0.25">
      <c r="B718"/>
    </row>
    <row r="719" spans="2:2" ht="15" x14ac:dyDescent="0.25">
      <c r="B719"/>
    </row>
    <row r="720" spans="2:2" ht="15" x14ac:dyDescent="0.25">
      <c r="B720"/>
    </row>
    <row r="721" spans="2:2" ht="15" x14ac:dyDescent="0.25">
      <c r="B721"/>
    </row>
    <row r="722" spans="2:2" ht="15" x14ac:dyDescent="0.25">
      <c r="B722"/>
    </row>
    <row r="723" spans="2:2" ht="15" x14ac:dyDescent="0.25">
      <c r="B723"/>
    </row>
    <row r="724" spans="2:2" ht="15" x14ac:dyDescent="0.25">
      <c r="B724"/>
    </row>
    <row r="725" spans="2:2" ht="15" x14ac:dyDescent="0.25">
      <c r="B725"/>
    </row>
    <row r="726" spans="2:2" ht="15" x14ac:dyDescent="0.25">
      <c r="B726"/>
    </row>
    <row r="727" spans="2:2" ht="15" x14ac:dyDescent="0.25">
      <c r="B727"/>
    </row>
    <row r="728" spans="2:2" ht="15" x14ac:dyDescent="0.25">
      <c r="B728"/>
    </row>
    <row r="729" spans="2:2" ht="15" x14ac:dyDescent="0.25">
      <c r="B729"/>
    </row>
    <row r="730" spans="2:2" ht="15" x14ac:dyDescent="0.25">
      <c r="B730"/>
    </row>
    <row r="731" spans="2:2" ht="15" x14ac:dyDescent="0.25">
      <c r="B731"/>
    </row>
    <row r="732" spans="2:2" ht="15" x14ac:dyDescent="0.25">
      <c r="B732"/>
    </row>
    <row r="733" spans="2:2" ht="15" x14ac:dyDescent="0.25">
      <c r="B733"/>
    </row>
    <row r="734" spans="2:2" ht="15" x14ac:dyDescent="0.25">
      <c r="B734"/>
    </row>
    <row r="735" spans="2:2" ht="15" x14ac:dyDescent="0.25">
      <c r="B735"/>
    </row>
    <row r="736" spans="2:2" ht="15" x14ac:dyDescent="0.25">
      <c r="B736"/>
    </row>
    <row r="737" spans="2:2" ht="15" x14ac:dyDescent="0.25">
      <c r="B737"/>
    </row>
    <row r="738" spans="2:2" ht="15" x14ac:dyDescent="0.25">
      <c r="B738"/>
    </row>
    <row r="739" spans="2:2" ht="15" x14ac:dyDescent="0.25">
      <c r="B739"/>
    </row>
    <row r="740" spans="2:2" ht="15" x14ac:dyDescent="0.25">
      <c r="B740"/>
    </row>
    <row r="741" spans="2:2" ht="15" x14ac:dyDescent="0.25">
      <c r="B741"/>
    </row>
    <row r="742" spans="2:2" ht="15" x14ac:dyDescent="0.25">
      <c r="B742"/>
    </row>
    <row r="743" spans="2:2" ht="15" x14ac:dyDescent="0.25">
      <c r="B743"/>
    </row>
    <row r="744" spans="2:2" ht="15" x14ac:dyDescent="0.25">
      <c r="B744"/>
    </row>
    <row r="745" spans="2:2" ht="15" x14ac:dyDescent="0.25">
      <c r="B745"/>
    </row>
    <row r="746" spans="2:2" ht="15" x14ac:dyDescent="0.25">
      <c r="B746"/>
    </row>
    <row r="747" spans="2:2" ht="15" x14ac:dyDescent="0.25">
      <c r="B747"/>
    </row>
    <row r="748" spans="2:2" ht="15" x14ac:dyDescent="0.25">
      <c r="B748"/>
    </row>
    <row r="749" spans="2:2" ht="15" x14ac:dyDescent="0.25">
      <c r="B749"/>
    </row>
    <row r="750" spans="2:2" ht="15" x14ac:dyDescent="0.25">
      <c r="B750"/>
    </row>
    <row r="751" spans="2:2" ht="15" x14ac:dyDescent="0.25">
      <c r="B751"/>
    </row>
    <row r="752" spans="2:2" ht="15" x14ac:dyDescent="0.25">
      <c r="B752"/>
    </row>
    <row r="753" spans="2:2" ht="15" x14ac:dyDescent="0.25">
      <c r="B753"/>
    </row>
    <row r="754" spans="2:2" ht="15" x14ac:dyDescent="0.25">
      <c r="B754"/>
    </row>
    <row r="755" spans="2:2" ht="15" x14ac:dyDescent="0.25">
      <c r="B755"/>
    </row>
    <row r="756" spans="2:2" ht="15" x14ac:dyDescent="0.25">
      <c r="B756"/>
    </row>
    <row r="757" spans="2:2" ht="15" x14ac:dyDescent="0.25">
      <c r="B757"/>
    </row>
    <row r="758" spans="2:2" ht="15" x14ac:dyDescent="0.25">
      <c r="B758"/>
    </row>
    <row r="759" spans="2:2" ht="15" x14ac:dyDescent="0.25">
      <c r="B759"/>
    </row>
    <row r="760" spans="2:2" ht="15" x14ac:dyDescent="0.25">
      <c r="B760"/>
    </row>
    <row r="761" spans="2:2" ht="15" x14ac:dyDescent="0.25">
      <c r="B761"/>
    </row>
    <row r="762" spans="2:2" ht="15" x14ac:dyDescent="0.25">
      <c r="B762"/>
    </row>
    <row r="763" spans="2:2" ht="15" x14ac:dyDescent="0.25">
      <c r="B763"/>
    </row>
    <row r="764" spans="2:2" ht="15" x14ac:dyDescent="0.25">
      <c r="B764"/>
    </row>
    <row r="765" spans="2:2" ht="15" x14ac:dyDescent="0.25">
      <c r="B765"/>
    </row>
    <row r="766" spans="2:2" ht="15" x14ac:dyDescent="0.25">
      <c r="B766"/>
    </row>
    <row r="767" spans="2:2" ht="15" x14ac:dyDescent="0.25">
      <c r="B767"/>
    </row>
    <row r="768" spans="2:2" ht="15" x14ac:dyDescent="0.25">
      <c r="B768"/>
    </row>
    <row r="769" spans="2:2" ht="15" x14ac:dyDescent="0.25">
      <c r="B769"/>
    </row>
    <row r="770" spans="2:2" ht="15" x14ac:dyDescent="0.25">
      <c r="B770"/>
    </row>
    <row r="771" spans="2:2" ht="15" x14ac:dyDescent="0.25">
      <c r="B771"/>
    </row>
    <row r="772" spans="2:2" ht="15" x14ac:dyDescent="0.25">
      <c r="B772"/>
    </row>
    <row r="773" spans="2:2" ht="15" x14ac:dyDescent="0.25">
      <c r="B773"/>
    </row>
    <row r="774" spans="2:2" ht="15" x14ac:dyDescent="0.25">
      <c r="B774"/>
    </row>
    <row r="775" spans="2:2" ht="15" x14ac:dyDescent="0.25">
      <c r="B775"/>
    </row>
    <row r="776" spans="2:2" ht="15" x14ac:dyDescent="0.25">
      <c r="B776"/>
    </row>
    <row r="777" spans="2:2" ht="15" x14ac:dyDescent="0.25">
      <c r="B777"/>
    </row>
    <row r="778" spans="2:2" ht="15" x14ac:dyDescent="0.25">
      <c r="B778"/>
    </row>
    <row r="779" spans="2:2" ht="15" x14ac:dyDescent="0.25">
      <c r="B779"/>
    </row>
    <row r="780" spans="2:2" ht="15" x14ac:dyDescent="0.25">
      <c r="B780"/>
    </row>
    <row r="781" spans="2:2" ht="15" x14ac:dyDescent="0.25">
      <c r="B781"/>
    </row>
    <row r="782" spans="2:2" ht="15" x14ac:dyDescent="0.25">
      <c r="B782"/>
    </row>
    <row r="783" spans="2:2" ht="15" x14ac:dyDescent="0.25">
      <c r="B783"/>
    </row>
    <row r="784" spans="2:2" ht="15" x14ac:dyDescent="0.25">
      <c r="B784"/>
    </row>
    <row r="785" spans="2:2" ht="15" x14ac:dyDescent="0.25">
      <c r="B785"/>
    </row>
    <row r="786" spans="2:2" ht="15" x14ac:dyDescent="0.25">
      <c r="B786"/>
    </row>
    <row r="787" spans="2:2" ht="15" x14ac:dyDescent="0.25">
      <c r="B787"/>
    </row>
    <row r="788" spans="2:2" ht="15" x14ac:dyDescent="0.25">
      <c r="B788"/>
    </row>
    <row r="789" spans="2:2" ht="15" x14ac:dyDescent="0.25">
      <c r="B789"/>
    </row>
    <row r="790" spans="2:2" ht="15" x14ac:dyDescent="0.25">
      <c r="B790"/>
    </row>
    <row r="791" spans="2:2" ht="15" x14ac:dyDescent="0.25">
      <c r="B791"/>
    </row>
    <row r="792" spans="2:2" ht="15" x14ac:dyDescent="0.25">
      <c r="B792"/>
    </row>
    <row r="793" spans="2:2" ht="15" x14ac:dyDescent="0.25">
      <c r="B793"/>
    </row>
    <row r="794" spans="2:2" ht="15" x14ac:dyDescent="0.25">
      <c r="B794"/>
    </row>
    <row r="795" spans="2:2" ht="15" x14ac:dyDescent="0.25">
      <c r="B795"/>
    </row>
    <row r="796" spans="2:2" ht="15" x14ac:dyDescent="0.25">
      <c r="B796"/>
    </row>
    <row r="797" spans="2:2" ht="15" x14ac:dyDescent="0.25">
      <c r="B797"/>
    </row>
    <row r="798" spans="2:2" ht="15" x14ac:dyDescent="0.25">
      <c r="B798"/>
    </row>
    <row r="799" spans="2:2" ht="15" x14ac:dyDescent="0.25">
      <c r="B799"/>
    </row>
    <row r="800" spans="2:2" ht="15" x14ac:dyDescent="0.25">
      <c r="B800"/>
    </row>
    <row r="801" spans="2:2" ht="15" x14ac:dyDescent="0.25">
      <c r="B801"/>
    </row>
    <row r="802" spans="2:2" ht="15" x14ac:dyDescent="0.25">
      <c r="B802"/>
    </row>
    <row r="803" spans="2:2" ht="15" x14ac:dyDescent="0.25">
      <c r="B803"/>
    </row>
    <row r="804" spans="2:2" ht="15" x14ac:dyDescent="0.25">
      <c r="B804"/>
    </row>
    <row r="805" spans="2:2" ht="15" x14ac:dyDescent="0.25">
      <c r="B805"/>
    </row>
    <row r="806" spans="2:2" ht="15" x14ac:dyDescent="0.25">
      <c r="B806"/>
    </row>
    <row r="807" spans="2:2" ht="15" x14ac:dyDescent="0.25">
      <c r="B807"/>
    </row>
    <row r="808" spans="2:2" ht="15" x14ac:dyDescent="0.25">
      <c r="B808"/>
    </row>
    <row r="809" spans="2:2" ht="15" x14ac:dyDescent="0.25">
      <c r="B809"/>
    </row>
    <row r="810" spans="2:2" ht="15" x14ac:dyDescent="0.25">
      <c r="B810"/>
    </row>
    <row r="811" spans="2:2" ht="15" x14ac:dyDescent="0.25">
      <c r="B811"/>
    </row>
    <row r="812" spans="2:2" ht="15" x14ac:dyDescent="0.25">
      <c r="B812"/>
    </row>
    <row r="813" spans="2:2" ht="15" x14ac:dyDescent="0.25">
      <c r="B813"/>
    </row>
    <row r="814" spans="2:2" ht="15" x14ac:dyDescent="0.25">
      <c r="B814"/>
    </row>
    <row r="815" spans="2:2" ht="15" x14ac:dyDescent="0.25">
      <c r="B815"/>
    </row>
    <row r="816" spans="2:2" ht="15" x14ac:dyDescent="0.25">
      <c r="B816"/>
    </row>
    <row r="817" spans="2:2" ht="15" x14ac:dyDescent="0.25">
      <c r="B817"/>
    </row>
    <row r="818" spans="2:2" ht="15" x14ac:dyDescent="0.25">
      <c r="B818"/>
    </row>
    <row r="819" spans="2:2" ht="15" x14ac:dyDescent="0.25">
      <c r="B819"/>
    </row>
    <row r="820" spans="2:2" ht="15" x14ac:dyDescent="0.25">
      <c r="B820"/>
    </row>
    <row r="821" spans="2:2" ht="15" x14ac:dyDescent="0.25">
      <c r="B821"/>
    </row>
    <row r="822" spans="2:2" ht="15" x14ac:dyDescent="0.25">
      <c r="B822"/>
    </row>
    <row r="823" spans="2:2" ht="15" x14ac:dyDescent="0.25">
      <c r="B823"/>
    </row>
    <row r="824" spans="2:2" ht="15" x14ac:dyDescent="0.25">
      <c r="B824"/>
    </row>
    <row r="825" spans="2:2" ht="15" x14ac:dyDescent="0.25">
      <c r="B825"/>
    </row>
    <row r="826" spans="2:2" ht="15" x14ac:dyDescent="0.25">
      <c r="B826"/>
    </row>
    <row r="827" spans="2:2" ht="15" x14ac:dyDescent="0.25">
      <c r="B827"/>
    </row>
    <row r="828" spans="2:2" ht="15" x14ac:dyDescent="0.25">
      <c r="B828"/>
    </row>
    <row r="829" spans="2:2" ht="15" x14ac:dyDescent="0.25">
      <c r="B829"/>
    </row>
    <row r="830" spans="2:2" ht="15" x14ac:dyDescent="0.25">
      <c r="B830"/>
    </row>
    <row r="831" spans="2:2" ht="15" x14ac:dyDescent="0.25">
      <c r="B831"/>
    </row>
    <row r="832" spans="2:2" ht="15" x14ac:dyDescent="0.25">
      <c r="B832"/>
    </row>
    <row r="833" spans="2:2" ht="15" x14ac:dyDescent="0.25">
      <c r="B833"/>
    </row>
    <row r="834" spans="2:2" ht="15" x14ac:dyDescent="0.25">
      <c r="B834"/>
    </row>
    <row r="835" spans="2:2" ht="15" x14ac:dyDescent="0.25">
      <c r="B835"/>
    </row>
    <row r="836" spans="2:2" ht="15" x14ac:dyDescent="0.25">
      <c r="B836"/>
    </row>
    <row r="837" spans="2:2" ht="15" x14ac:dyDescent="0.25">
      <c r="B837"/>
    </row>
    <row r="838" spans="2:2" ht="15" x14ac:dyDescent="0.25">
      <c r="B838"/>
    </row>
    <row r="839" spans="2:2" ht="15" x14ac:dyDescent="0.25">
      <c r="B839"/>
    </row>
    <row r="840" spans="2:2" ht="15" x14ac:dyDescent="0.25">
      <c r="B840"/>
    </row>
    <row r="841" spans="2:2" ht="15" x14ac:dyDescent="0.25">
      <c r="B841"/>
    </row>
    <row r="842" spans="2:2" ht="15" x14ac:dyDescent="0.25">
      <c r="B842"/>
    </row>
    <row r="843" spans="2:2" ht="15" x14ac:dyDescent="0.25">
      <c r="B843"/>
    </row>
    <row r="844" spans="2:2" ht="15" x14ac:dyDescent="0.25">
      <c r="B844"/>
    </row>
    <row r="845" spans="2:2" ht="15" x14ac:dyDescent="0.25">
      <c r="B845"/>
    </row>
    <row r="846" spans="2:2" ht="15" x14ac:dyDescent="0.25">
      <c r="B846"/>
    </row>
    <row r="847" spans="2:2" ht="15" x14ac:dyDescent="0.25">
      <c r="B847"/>
    </row>
    <row r="848" spans="2:2" ht="15" x14ac:dyDescent="0.25">
      <c r="B848"/>
    </row>
    <row r="849" spans="2:2" ht="15" x14ac:dyDescent="0.25">
      <c r="B849"/>
    </row>
    <row r="850" spans="2:2" ht="15" x14ac:dyDescent="0.25">
      <c r="B850"/>
    </row>
    <row r="851" spans="2:2" ht="15" x14ac:dyDescent="0.25">
      <c r="B851"/>
    </row>
    <row r="852" spans="2:2" ht="15" x14ac:dyDescent="0.25">
      <c r="B852"/>
    </row>
    <row r="853" spans="2:2" ht="15" x14ac:dyDescent="0.25">
      <c r="B853"/>
    </row>
    <row r="854" spans="2:2" ht="15" x14ac:dyDescent="0.25">
      <c r="B854"/>
    </row>
    <row r="855" spans="2:2" ht="15" x14ac:dyDescent="0.25">
      <c r="B855"/>
    </row>
    <row r="856" spans="2:2" ht="15" x14ac:dyDescent="0.25">
      <c r="B856"/>
    </row>
    <row r="857" spans="2:2" ht="15" x14ac:dyDescent="0.25">
      <c r="B857"/>
    </row>
    <row r="858" spans="2:2" ht="15" x14ac:dyDescent="0.25">
      <c r="B858"/>
    </row>
    <row r="859" spans="2:2" ht="15" x14ac:dyDescent="0.25">
      <c r="B859"/>
    </row>
    <row r="860" spans="2:2" ht="15" x14ac:dyDescent="0.25">
      <c r="B860"/>
    </row>
    <row r="861" spans="2:2" ht="15" x14ac:dyDescent="0.25">
      <c r="B861"/>
    </row>
    <row r="862" spans="2:2" ht="15" x14ac:dyDescent="0.25">
      <c r="B862"/>
    </row>
    <row r="863" spans="2:2" ht="15" x14ac:dyDescent="0.25">
      <c r="B863"/>
    </row>
    <row r="864" spans="2:2" ht="15" x14ac:dyDescent="0.25">
      <c r="B864"/>
    </row>
    <row r="865" spans="2:2" ht="15" x14ac:dyDescent="0.25">
      <c r="B865"/>
    </row>
    <row r="866" spans="2:2" ht="15" x14ac:dyDescent="0.25">
      <c r="B866"/>
    </row>
    <row r="867" spans="2:2" ht="15" x14ac:dyDescent="0.25">
      <c r="B867"/>
    </row>
    <row r="868" spans="2:2" ht="15" x14ac:dyDescent="0.25">
      <c r="B868"/>
    </row>
    <row r="869" spans="2:2" ht="15" x14ac:dyDescent="0.25">
      <c r="B869"/>
    </row>
    <row r="870" spans="2:2" ht="15" x14ac:dyDescent="0.25">
      <c r="B870"/>
    </row>
    <row r="871" spans="2:2" ht="15" x14ac:dyDescent="0.25">
      <c r="B871"/>
    </row>
    <row r="872" spans="2:2" ht="15" x14ac:dyDescent="0.25">
      <c r="B872"/>
    </row>
    <row r="873" spans="2:2" ht="15" x14ac:dyDescent="0.25">
      <c r="B873"/>
    </row>
    <row r="874" spans="2:2" ht="15" x14ac:dyDescent="0.25">
      <c r="B874"/>
    </row>
    <row r="875" spans="2:2" ht="15" x14ac:dyDescent="0.25">
      <c r="B875"/>
    </row>
    <row r="876" spans="2:2" ht="15" x14ac:dyDescent="0.25">
      <c r="B876"/>
    </row>
    <row r="877" spans="2:2" ht="15" x14ac:dyDescent="0.25">
      <c r="B877"/>
    </row>
    <row r="878" spans="2:2" ht="15" x14ac:dyDescent="0.25">
      <c r="B878"/>
    </row>
    <row r="879" spans="2:2" ht="15" x14ac:dyDescent="0.25">
      <c r="B879"/>
    </row>
    <row r="880" spans="2:2" ht="15" x14ac:dyDescent="0.25">
      <c r="B880"/>
    </row>
    <row r="881" spans="2:2" ht="15" x14ac:dyDescent="0.25">
      <c r="B881"/>
    </row>
    <row r="882" spans="2:2" ht="15" x14ac:dyDescent="0.25">
      <c r="B882"/>
    </row>
    <row r="883" spans="2:2" ht="15" x14ac:dyDescent="0.25">
      <c r="B883"/>
    </row>
    <row r="884" spans="2:2" ht="15" x14ac:dyDescent="0.25">
      <c r="B884"/>
    </row>
    <row r="885" spans="2:2" ht="15" x14ac:dyDescent="0.25">
      <c r="B885"/>
    </row>
    <row r="886" spans="2:2" ht="15" x14ac:dyDescent="0.25">
      <c r="B886"/>
    </row>
    <row r="887" spans="2:2" ht="15" x14ac:dyDescent="0.25">
      <c r="B887"/>
    </row>
    <row r="888" spans="2:2" ht="15" x14ac:dyDescent="0.25">
      <c r="B888"/>
    </row>
    <row r="889" spans="2:2" ht="15" x14ac:dyDescent="0.25">
      <c r="B889"/>
    </row>
    <row r="890" spans="2:2" ht="15" x14ac:dyDescent="0.25">
      <c r="B890"/>
    </row>
    <row r="891" spans="2:2" ht="15" x14ac:dyDescent="0.25">
      <c r="B891"/>
    </row>
    <row r="892" spans="2:2" ht="15" x14ac:dyDescent="0.25">
      <c r="B892"/>
    </row>
    <row r="893" spans="2:2" ht="15" x14ac:dyDescent="0.25">
      <c r="B893"/>
    </row>
    <row r="894" spans="2:2" ht="15" x14ac:dyDescent="0.25">
      <c r="B894"/>
    </row>
    <row r="895" spans="2:2" ht="15" x14ac:dyDescent="0.25">
      <c r="B895"/>
    </row>
    <row r="896" spans="2:2" ht="15" x14ac:dyDescent="0.25">
      <c r="B896"/>
    </row>
    <row r="897" spans="2:2" ht="15" x14ac:dyDescent="0.25">
      <c r="B897"/>
    </row>
    <row r="898" spans="2:2" ht="15" x14ac:dyDescent="0.25">
      <c r="B898"/>
    </row>
    <row r="899" spans="2:2" ht="15" x14ac:dyDescent="0.25">
      <c r="B899"/>
    </row>
    <row r="900" spans="2:2" ht="15" x14ac:dyDescent="0.25">
      <c r="B900"/>
    </row>
    <row r="901" spans="2:2" ht="15" x14ac:dyDescent="0.25">
      <c r="B901"/>
    </row>
    <row r="902" spans="2:2" ht="15" x14ac:dyDescent="0.25">
      <c r="B902"/>
    </row>
    <row r="903" spans="2:2" ht="15" x14ac:dyDescent="0.25">
      <c r="B903"/>
    </row>
    <row r="904" spans="2:2" ht="15" x14ac:dyDescent="0.25">
      <c r="B904"/>
    </row>
    <row r="905" spans="2:2" ht="15" x14ac:dyDescent="0.25">
      <c r="B905"/>
    </row>
    <row r="906" spans="2:2" ht="15" x14ac:dyDescent="0.25">
      <c r="B906"/>
    </row>
    <row r="907" spans="2:2" ht="15" x14ac:dyDescent="0.25">
      <c r="B907"/>
    </row>
    <row r="908" spans="2:2" ht="15" x14ac:dyDescent="0.25">
      <c r="B908"/>
    </row>
    <row r="909" spans="2:2" ht="15" x14ac:dyDescent="0.25">
      <c r="B909"/>
    </row>
    <row r="910" spans="2:2" ht="15" x14ac:dyDescent="0.25">
      <c r="B910"/>
    </row>
    <row r="911" spans="2:2" ht="15" x14ac:dyDescent="0.25">
      <c r="B911"/>
    </row>
    <row r="912" spans="2:2" ht="15" x14ac:dyDescent="0.25">
      <c r="B912"/>
    </row>
    <row r="913" spans="2:2" ht="15" x14ac:dyDescent="0.25">
      <c r="B913"/>
    </row>
    <row r="914" spans="2:2" ht="15" x14ac:dyDescent="0.25">
      <c r="B914"/>
    </row>
    <row r="915" spans="2:2" ht="15" x14ac:dyDescent="0.25">
      <c r="B915"/>
    </row>
    <row r="916" spans="2:2" ht="15" x14ac:dyDescent="0.25">
      <c r="B916"/>
    </row>
    <row r="917" spans="2:2" ht="15" x14ac:dyDescent="0.25">
      <c r="B917"/>
    </row>
    <row r="918" spans="2:2" ht="15" x14ac:dyDescent="0.25">
      <c r="B918"/>
    </row>
    <row r="919" spans="2:2" ht="15" x14ac:dyDescent="0.25">
      <c r="B919"/>
    </row>
    <row r="920" spans="2:2" ht="15" x14ac:dyDescent="0.25">
      <c r="B920"/>
    </row>
    <row r="921" spans="2:2" ht="15" x14ac:dyDescent="0.25">
      <c r="B921"/>
    </row>
    <row r="922" spans="2:2" ht="15" x14ac:dyDescent="0.25">
      <c r="B922"/>
    </row>
    <row r="923" spans="2:2" ht="15" x14ac:dyDescent="0.25">
      <c r="B923"/>
    </row>
    <row r="924" spans="2:2" ht="15" x14ac:dyDescent="0.25">
      <c r="B924"/>
    </row>
    <row r="925" spans="2:2" ht="15" x14ac:dyDescent="0.25">
      <c r="B925"/>
    </row>
    <row r="926" spans="2:2" ht="15" x14ac:dyDescent="0.25">
      <c r="B926"/>
    </row>
    <row r="927" spans="2:2" ht="15" x14ac:dyDescent="0.25">
      <c r="B927"/>
    </row>
    <row r="928" spans="2:2" ht="15" x14ac:dyDescent="0.25">
      <c r="B928"/>
    </row>
    <row r="929" spans="2:2" ht="15" x14ac:dyDescent="0.25">
      <c r="B929"/>
    </row>
    <row r="930" spans="2:2" ht="15" x14ac:dyDescent="0.25">
      <c r="B930"/>
    </row>
    <row r="931" spans="2:2" ht="15" x14ac:dyDescent="0.25">
      <c r="B931"/>
    </row>
    <row r="932" spans="2:2" ht="15" x14ac:dyDescent="0.25">
      <c r="B932"/>
    </row>
    <row r="933" spans="2:2" ht="15" x14ac:dyDescent="0.25">
      <c r="B933"/>
    </row>
    <row r="934" spans="2:2" ht="15" x14ac:dyDescent="0.25">
      <c r="B934"/>
    </row>
    <row r="935" spans="2:2" ht="15" x14ac:dyDescent="0.25">
      <c r="B935"/>
    </row>
    <row r="936" spans="2:2" ht="15" x14ac:dyDescent="0.25">
      <c r="B936"/>
    </row>
    <row r="937" spans="2:2" ht="15" x14ac:dyDescent="0.25">
      <c r="B937"/>
    </row>
    <row r="938" spans="2:2" ht="15" x14ac:dyDescent="0.25">
      <c r="B938"/>
    </row>
    <row r="939" spans="2:2" ht="15" x14ac:dyDescent="0.25">
      <c r="B939"/>
    </row>
    <row r="940" spans="2:2" ht="15" x14ac:dyDescent="0.25">
      <c r="B940"/>
    </row>
    <row r="941" spans="2:2" ht="15" x14ac:dyDescent="0.25">
      <c r="B941"/>
    </row>
    <row r="942" spans="2:2" ht="15" x14ac:dyDescent="0.25">
      <c r="B942"/>
    </row>
    <row r="943" spans="2:2" ht="15" x14ac:dyDescent="0.25">
      <c r="B943"/>
    </row>
    <row r="944" spans="2:2" ht="15" x14ac:dyDescent="0.25">
      <c r="B944"/>
    </row>
    <row r="945" spans="2:2" ht="15" x14ac:dyDescent="0.25">
      <c r="B945"/>
    </row>
    <row r="946" spans="2:2" ht="15" x14ac:dyDescent="0.25">
      <c r="B946"/>
    </row>
    <row r="947" spans="2:2" ht="15" x14ac:dyDescent="0.25">
      <c r="B947"/>
    </row>
    <row r="948" spans="2:2" ht="15" x14ac:dyDescent="0.25">
      <c r="B948"/>
    </row>
    <row r="949" spans="2:2" ht="15" x14ac:dyDescent="0.25">
      <c r="B949"/>
    </row>
    <row r="950" spans="2:2" ht="15" x14ac:dyDescent="0.25">
      <c r="B950"/>
    </row>
    <row r="951" spans="2:2" ht="15" x14ac:dyDescent="0.25">
      <c r="B951"/>
    </row>
    <row r="952" spans="2:2" ht="15" x14ac:dyDescent="0.25">
      <c r="B952"/>
    </row>
    <row r="953" spans="2:2" ht="15" x14ac:dyDescent="0.25">
      <c r="B953"/>
    </row>
    <row r="954" spans="2:2" ht="15" x14ac:dyDescent="0.25">
      <c r="B954"/>
    </row>
    <row r="955" spans="2:2" ht="15" x14ac:dyDescent="0.25">
      <c r="B955"/>
    </row>
    <row r="956" spans="2:2" ht="15" x14ac:dyDescent="0.25">
      <c r="B956"/>
    </row>
    <row r="957" spans="2:2" ht="15" x14ac:dyDescent="0.25">
      <c r="B957"/>
    </row>
    <row r="958" spans="2:2" ht="15" x14ac:dyDescent="0.25">
      <c r="B958"/>
    </row>
    <row r="959" spans="2:2" ht="15" x14ac:dyDescent="0.25">
      <c r="B959"/>
    </row>
    <row r="960" spans="2:2" ht="15" x14ac:dyDescent="0.25">
      <c r="B960"/>
    </row>
    <row r="961" spans="2:2" ht="15" x14ac:dyDescent="0.25">
      <c r="B961"/>
    </row>
    <row r="962" spans="2:2" ht="15" x14ac:dyDescent="0.25">
      <c r="B962"/>
    </row>
    <row r="963" spans="2:2" ht="15" x14ac:dyDescent="0.25">
      <c r="B963"/>
    </row>
    <row r="964" spans="2:2" ht="15" x14ac:dyDescent="0.25">
      <c r="B964"/>
    </row>
    <row r="965" spans="2:2" ht="15" x14ac:dyDescent="0.25">
      <c r="B965"/>
    </row>
    <row r="966" spans="2:2" ht="15" x14ac:dyDescent="0.25">
      <c r="B966"/>
    </row>
    <row r="967" spans="2:2" ht="15" x14ac:dyDescent="0.25">
      <c r="B967"/>
    </row>
    <row r="968" spans="2:2" ht="15" x14ac:dyDescent="0.25">
      <c r="B968"/>
    </row>
    <row r="969" spans="2:2" ht="15" x14ac:dyDescent="0.25">
      <c r="B969"/>
    </row>
    <row r="970" spans="2:2" ht="15" x14ac:dyDescent="0.25">
      <c r="B970"/>
    </row>
    <row r="971" spans="2:2" ht="15" x14ac:dyDescent="0.25">
      <c r="B971"/>
    </row>
    <row r="972" spans="2:2" ht="15" x14ac:dyDescent="0.25">
      <c r="B972"/>
    </row>
    <row r="973" spans="2:2" ht="15" x14ac:dyDescent="0.25">
      <c r="B973"/>
    </row>
    <row r="974" spans="2:2" ht="15" x14ac:dyDescent="0.25">
      <c r="B974"/>
    </row>
    <row r="975" spans="2:2" ht="15" x14ac:dyDescent="0.25">
      <c r="B975"/>
    </row>
    <row r="976" spans="2:2" ht="15" x14ac:dyDescent="0.25">
      <c r="B976"/>
    </row>
    <row r="977" spans="2:2" ht="15" x14ac:dyDescent="0.25">
      <c r="B977"/>
    </row>
    <row r="978" spans="2:2" ht="15" x14ac:dyDescent="0.25">
      <c r="B978"/>
    </row>
    <row r="979" spans="2:2" ht="15" x14ac:dyDescent="0.25">
      <c r="B979"/>
    </row>
    <row r="980" spans="2:2" ht="15" x14ac:dyDescent="0.25">
      <c r="B980"/>
    </row>
    <row r="981" spans="2:2" ht="15" x14ac:dyDescent="0.25">
      <c r="B981"/>
    </row>
    <row r="982" spans="2:2" ht="15" x14ac:dyDescent="0.25">
      <c r="B982"/>
    </row>
    <row r="983" spans="2:2" ht="15" x14ac:dyDescent="0.25">
      <c r="B983"/>
    </row>
    <row r="984" spans="2:2" ht="15" x14ac:dyDescent="0.25">
      <c r="B984"/>
    </row>
    <row r="985" spans="2:2" ht="15" x14ac:dyDescent="0.25">
      <c r="B985"/>
    </row>
    <row r="986" spans="2:2" ht="15" x14ac:dyDescent="0.25">
      <c r="B986"/>
    </row>
    <row r="987" spans="2:2" ht="15" x14ac:dyDescent="0.25">
      <c r="B987"/>
    </row>
    <row r="988" spans="2:2" ht="15" x14ac:dyDescent="0.25">
      <c r="B988"/>
    </row>
    <row r="989" spans="2:2" ht="15" x14ac:dyDescent="0.25">
      <c r="B989"/>
    </row>
    <row r="990" spans="2:2" ht="15" x14ac:dyDescent="0.25">
      <c r="B990"/>
    </row>
    <row r="991" spans="2:2" ht="15" x14ac:dyDescent="0.25">
      <c r="B991"/>
    </row>
    <row r="992" spans="2:2" ht="15" x14ac:dyDescent="0.25">
      <c r="B992"/>
    </row>
    <row r="993" spans="2:2" ht="15" x14ac:dyDescent="0.25">
      <c r="B993"/>
    </row>
    <row r="994" spans="2:2" ht="15" x14ac:dyDescent="0.25">
      <c r="B994"/>
    </row>
    <row r="995" spans="2:2" ht="15" x14ac:dyDescent="0.25">
      <c r="B995"/>
    </row>
    <row r="996" spans="2:2" ht="15" x14ac:dyDescent="0.25">
      <c r="B996"/>
    </row>
    <row r="997" spans="2:2" ht="15" x14ac:dyDescent="0.25">
      <c r="B997"/>
    </row>
    <row r="998" spans="2:2" ht="15" x14ac:dyDescent="0.25">
      <c r="B998"/>
    </row>
    <row r="999" spans="2:2" ht="15" x14ac:dyDescent="0.25">
      <c r="B999"/>
    </row>
    <row r="1000" spans="2:2" ht="15" x14ac:dyDescent="0.25">
      <c r="B1000"/>
    </row>
    <row r="1001" spans="2:2" ht="15" x14ac:dyDescent="0.25">
      <c r="B1001"/>
    </row>
    <row r="1002" spans="2:2" ht="15" x14ac:dyDescent="0.25">
      <c r="B1002"/>
    </row>
    <row r="1003" spans="2:2" ht="15" x14ac:dyDescent="0.25">
      <c r="B1003"/>
    </row>
    <row r="1004" spans="2:2" ht="15" x14ac:dyDescent="0.25">
      <c r="B1004"/>
    </row>
    <row r="1005" spans="2:2" ht="15" x14ac:dyDescent="0.25">
      <c r="B1005"/>
    </row>
    <row r="1006" spans="2:2" ht="15" x14ac:dyDescent="0.25">
      <c r="B1006"/>
    </row>
    <row r="1007" spans="2:2" ht="15" x14ac:dyDescent="0.25">
      <c r="B1007"/>
    </row>
    <row r="1008" spans="2:2" ht="15" x14ac:dyDescent="0.25">
      <c r="B1008"/>
    </row>
    <row r="1009" spans="2:2" ht="15" x14ac:dyDescent="0.25">
      <c r="B1009"/>
    </row>
    <row r="1010" spans="2:2" ht="15" x14ac:dyDescent="0.25">
      <c r="B1010"/>
    </row>
    <row r="1011" spans="2:2" ht="15" x14ac:dyDescent="0.25">
      <c r="B1011"/>
    </row>
    <row r="1012" spans="2:2" ht="15" x14ac:dyDescent="0.25">
      <c r="B1012"/>
    </row>
    <row r="1013" spans="2:2" ht="15" x14ac:dyDescent="0.25">
      <c r="B1013"/>
    </row>
    <row r="1014" spans="2:2" ht="15" x14ac:dyDescent="0.25">
      <c r="B1014"/>
    </row>
    <row r="1015" spans="2:2" ht="15" x14ac:dyDescent="0.25">
      <c r="B1015"/>
    </row>
    <row r="1016" spans="2:2" ht="15" x14ac:dyDescent="0.25">
      <c r="B1016"/>
    </row>
    <row r="1017" spans="2:2" ht="15" x14ac:dyDescent="0.25">
      <c r="B1017"/>
    </row>
    <row r="1018" spans="2:2" ht="15" x14ac:dyDescent="0.25">
      <c r="B1018"/>
    </row>
    <row r="1019" spans="2:2" ht="15" x14ac:dyDescent="0.25">
      <c r="B1019"/>
    </row>
    <row r="1020" spans="2:2" ht="15" x14ac:dyDescent="0.25">
      <c r="B1020"/>
    </row>
    <row r="1021" spans="2:2" ht="15" x14ac:dyDescent="0.25">
      <c r="B1021"/>
    </row>
    <row r="1022" spans="2:2" ht="15" x14ac:dyDescent="0.25">
      <c r="B1022"/>
    </row>
    <row r="1023" spans="2:2" ht="15" x14ac:dyDescent="0.25">
      <c r="B1023"/>
    </row>
    <row r="1024" spans="2:2" ht="15" x14ac:dyDescent="0.25">
      <c r="B1024"/>
    </row>
    <row r="1025" spans="2:2" ht="15" x14ac:dyDescent="0.25">
      <c r="B1025"/>
    </row>
    <row r="1026" spans="2:2" ht="15" x14ac:dyDescent="0.25">
      <c r="B1026"/>
    </row>
    <row r="1027" spans="2:2" ht="15" x14ac:dyDescent="0.25">
      <c r="B1027"/>
    </row>
    <row r="1028" spans="2:2" ht="15" x14ac:dyDescent="0.25">
      <c r="B1028"/>
    </row>
    <row r="1029" spans="2:2" ht="15" x14ac:dyDescent="0.25">
      <c r="B1029"/>
    </row>
    <row r="1030" spans="2:2" ht="15" x14ac:dyDescent="0.25">
      <c r="B1030"/>
    </row>
    <row r="1031" spans="2:2" ht="15" x14ac:dyDescent="0.25">
      <c r="B1031"/>
    </row>
    <row r="1032" spans="2:2" ht="15" x14ac:dyDescent="0.25">
      <c r="B1032"/>
    </row>
    <row r="1033" spans="2:2" ht="15" x14ac:dyDescent="0.25">
      <c r="B1033"/>
    </row>
    <row r="1034" spans="2:2" ht="15" x14ac:dyDescent="0.25">
      <c r="B1034"/>
    </row>
    <row r="1035" spans="2:2" ht="15" x14ac:dyDescent="0.25">
      <c r="B1035"/>
    </row>
    <row r="1036" spans="2:2" ht="15" x14ac:dyDescent="0.25">
      <c r="B1036"/>
    </row>
    <row r="1037" spans="2:2" ht="15" x14ac:dyDescent="0.25">
      <c r="B1037"/>
    </row>
    <row r="1038" spans="2:2" ht="15" x14ac:dyDescent="0.25">
      <c r="B1038"/>
    </row>
    <row r="1039" spans="2:2" ht="15" x14ac:dyDescent="0.25">
      <c r="B1039"/>
    </row>
    <row r="1040" spans="2:2" ht="15" x14ac:dyDescent="0.25">
      <c r="B1040"/>
    </row>
    <row r="1041" spans="2:2" ht="15" x14ac:dyDescent="0.25">
      <c r="B1041"/>
    </row>
    <row r="1042" spans="2:2" ht="15" x14ac:dyDescent="0.25">
      <c r="B1042"/>
    </row>
    <row r="1043" spans="2:2" ht="15" x14ac:dyDescent="0.25">
      <c r="B1043"/>
    </row>
    <row r="1044" spans="2:2" ht="15" x14ac:dyDescent="0.25">
      <c r="B1044"/>
    </row>
    <row r="1045" spans="2:2" ht="15" x14ac:dyDescent="0.25">
      <c r="B1045"/>
    </row>
    <row r="1046" spans="2:2" ht="15" x14ac:dyDescent="0.25">
      <c r="B1046"/>
    </row>
    <row r="1047" spans="2:2" ht="15" x14ac:dyDescent="0.25">
      <c r="B1047"/>
    </row>
    <row r="1048" spans="2:2" ht="15" x14ac:dyDescent="0.25">
      <c r="B1048"/>
    </row>
    <row r="1049" spans="2:2" ht="15" x14ac:dyDescent="0.25">
      <c r="B1049"/>
    </row>
    <row r="1050" spans="2:2" ht="15" x14ac:dyDescent="0.25">
      <c r="B1050"/>
    </row>
    <row r="1051" spans="2:2" ht="15" x14ac:dyDescent="0.25">
      <c r="B1051"/>
    </row>
    <row r="1052" spans="2:2" ht="15" x14ac:dyDescent="0.25">
      <c r="B1052"/>
    </row>
    <row r="1053" spans="2:2" ht="15" x14ac:dyDescent="0.25">
      <c r="B1053"/>
    </row>
    <row r="1054" spans="2:2" ht="15" x14ac:dyDescent="0.25">
      <c r="B1054"/>
    </row>
    <row r="1055" spans="2:2" ht="15" x14ac:dyDescent="0.25">
      <c r="B1055"/>
    </row>
    <row r="1056" spans="2:2" ht="15" x14ac:dyDescent="0.25">
      <c r="B1056"/>
    </row>
    <row r="1057" spans="2:2" ht="15" x14ac:dyDescent="0.25">
      <c r="B1057"/>
    </row>
    <row r="1058" spans="2:2" ht="15" x14ac:dyDescent="0.25">
      <c r="B1058"/>
    </row>
    <row r="1059" spans="2:2" ht="15" x14ac:dyDescent="0.25">
      <c r="B1059"/>
    </row>
    <row r="1060" spans="2:2" ht="15" x14ac:dyDescent="0.25">
      <c r="B1060"/>
    </row>
    <row r="1061" spans="2:2" ht="15" x14ac:dyDescent="0.25">
      <c r="B1061"/>
    </row>
    <row r="1062" spans="2:2" ht="15" x14ac:dyDescent="0.25">
      <c r="B1062"/>
    </row>
    <row r="1063" spans="2:2" ht="15" x14ac:dyDescent="0.25">
      <c r="B1063"/>
    </row>
    <row r="1064" spans="2:2" ht="15" x14ac:dyDescent="0.25">
      <c r="B1064"/>
    </row>
    <row r="1065" spans="2:2" ht="15" x14ac:dyDescent="0.25">
      <c r="B1065"/>
    </row>
    <row r="1066" spans="2:2" ht="15" x14ac:dyDescent="0.25">
      <c r="B1066"/>
    </row>
    <row r="1067" spans="2:2" ht="15" x14ac:dyDescent="0.25">
      <c r="B1067"/>
    </row>
    <row r="1068" spans="2:2" ht="15" x14ac:dyDescent="0.25">
      <c r="B1068"/>
    </row>
    <row r="1069" spans="2:2" ht="15" x14ac:dyDescent="0.25">
      <c r="B1069"/>
    </row>
    <row r="1070" spans="2:2" ht="15" x14ac:dyDescent="0.25">
      <c r="B1070"/>
    </row>
    <row r="1071" spans="2:2" ht="15" x14ac:dyDescent="0.25">
      <c r="B1071"/>
    </row>
    <row r="1072" spans="2:2" ht="15" x14ac:dyDescent="0.25">
      <c r="B1072"/>
    </row>
    <row r="1073" spans="2:2" ht="15" x14ac:dyDescent="0.25">
      <c r="B1073"/>
    </row>
    <row r="1074" spans="2:2" ht="15" x14ac:dyDescent="0.25">
      <c r="B1074"/>
    </row>
    <row r="1075" spans="2:2" ht="15" x14ac:dyDescent="0.25">
      <c r="B1075"/>
    </row>
    <row r="1076" spans="2:2" ht="15" x14ac:dyDescent="0.25">
      <c r="B1076"/>
    </row>
    <row r="1077" spans="2:2" ht="15" x14ac:dyDescent="0.25">
      <c r="B1077"/>
    </row>
    <row r="1078" spans="2:2" ht="15" x14ac:dyDescent="0.25">
      <c r="B1078"/>
    </row>
    <row r="1079" spans="2:2" ht="15" x14ac:dyDescent="0.25">
      <c r="B1079"/>
    </row>
    <row r="1080" spans="2:2" ht="15" x14ac:dyDescent="0.25">
      <c r="B1080"/>
    </row>
    <row r="1081" spans="2:2" ht="15" x14ac:dyDescent="0.25">
      <c r="B1081"/>
    </row>
    <row r="1082" spans="2:2" ht="15" x14ac:dyDescent="0.25">
      <c r="B1082"/>
    </row>
    <row r="1083" spans="2:2" ht="15" x14ac:dyDescent="0.25">
      <c r="B1083"/>
    </row>
    <row r="1084" spans="2:2" ht="15" x14ac:dyDescent="0.25">
      <c r="B1084"/>
    </row>
    <row r="1085" spans="2:2" ht="15" x14ac:dyDescent="0.25">
      <c r="B1085"/>
    </row>
    <row r="1086" spans="2:2" ht="15" x14ac:dyDescent="0.25">
      <c r="B1086"/>
    </row>
    <row r="1087" spans="2:2" ht="15" x14ac:dyDescent="0.25">
      <c r="B1087"/>
    </row>
    <row r="1088" spans="2:2" ht="15" x14ac:dyDescent="0.25">
      <c r="B1088"/>
    </row>
    <row r="1089" spans="2:2" ht="15" x14ac:dyDescent="0.25">
      <c r="B1089"/>
    </row>
    <row r="1090" spans="2:2" ht="15" x14ac:dyDescent="0.25">
      <c r="B1090"/>
    </row>
    <row r="1091" spans="2:2" ht="15" x14ac:dyDescent="0.25">
      <c r="B1091"/>
    </row>
    <row r="1092" spans="2:2" ht="15" x14ac:dyDescent="0.25">
      <c r="B1092"/>
    </row>
    <row r="1093" spans="2:2" ht="15" x14ac:dyDescent="0.25">
      <c r="B1093"/>
    </row>
    <row r="1094" spans="2:2" ht="15" x14ac:dyDescent="0.25">
      <c r="B1094"/>
    </row>
  </sheetData>
  <mergeCells count="46">
    <mergeCell ref="B38:C38"/>
    <mergeCell ref="B9:D9"/>
    <mergeCell ref="B10:D10"/>
    <mergeCell ref="B12:D12"/>
    <mergeCell ref="B36:C36"/>
    <mergeCell ref="B37:C37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67:C67"/>
    <mergeCell ref="B51:C51"/>
    <mergeCell ref="B52:C52"/>
    <mergeCell ref="B53:C53"/>
    <mergeCell ref="B54:C54"/>
    <mergeCell ref="B55:C55"/>
    <mergeCell ref="B56:C56"/>
    <mergeCell ref="B62:C62"/>
    <mergeCell ref="B63:C63"/>
    <mergeCell ref="B64:C64"/>
    <mergeCell ref="B65:C65"/>
    <mergeCell ref="B66:C66"/>
    <mergeCell ref="B80:C80"/>
    <mergeCell ref="B81:C81"/>
    <mergeCell ref="B82:C82"/>
    <mergeCell ref="B11:D1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</mergeCells>
  <conditionalFormatting sqref="B37:C56">
    <cfRule type="expression" dxfId="12" priority="10">
      <formula>$B37&lt;&gt;""</formula>
    </cfRule>
  </conditionalFormatting>
  <conditionalFormatting sqref="B63:C82">
    <cfRule type="expression" dxfId="11" priority="5">
      <formula>$B63&lt;&gt;""</formula>
    </cfRule>
  </conditionalFormatting>
  <conditionalFormatting sqref="D37:P56">
    <cfRule type="expression" dxfId="10" priority="6">
      <formula>AND($B37&lt;&gt;"",D37="")</formula>
    </cfRule>
    <cfRule type="expression" dxfId="9" priority="7">
      <formula>AND($B37&lt;&gt;"",D37&lt;&gt;"",D37&lt;$F$14)</formula>
    </cfRule>
    <cfRule type="expression" dxfId="8" priority="8">
      <formula>AND($B37&lt;&gt;"",D37&lt;&gt;"",D37&lt;=$F$15)</formula>
    </cfRule>
    <cfRule type="expression" dxfId="7" priority="9">
      <formula>AND($B37&lt;&gt;"",D37&lt;&gt;"",D37&gt;$F$16)</formula>
    </cfRule>
  </conditionalFormatting>
  <conditionalFormatting sqref="D63:P82">
    <cfRule type="expression" dxfId="6" priority="1">
      <formula>AND($B63&lt;&gt;"",D63="")</formula>
    </cfRule>
    <cfRule type="expression" dxfId="5" priority="2">
      <formula>AND($B63&lt;&gt;"",D63&lt;&gt;"",D63&lt;$F$14)</formula>
    </cfRule>
    <cfRule type="expression" dxfId="4" priority="3">
      <formula>AND($B63&lt;&gt;"",D63&lt;&gt;"",D63&lt;=$F$15)</formula>
    </cfRule>
    <cfRule type="expression" dxfId="3" priority="4">
      <formula>AND($B63&lt;&gt;"",D63&lt;&gt;"",D63&gt;$F$16)</formula>
    </cfRule>
  </conditionalFormatting>
  <conditionalFormatting sqref="E12:Q12">
    <cfRule type="expression" dxfId="2" priority="11">
      <formula>AND(E12&gt;0,E12&lt;$F$14)</formula>
    </cfRule>
    <cfRule type="expression" dxfId="1" priority="12">
      <formula>AND(E12&gt;0,E12&lt;=$F$15)</formula>
    </cfRule>
    <cfRule type="expression" dxfId="0" priority="13">
      <formula>AND(E12&gt;0,E12&gt;$F$15)</formula>
    </cfRule>
  </conditionalFormatting>
  <dataValidations disablePrompts="1" count="1">
    <dataValidation type="list" allowBlank="1" showInputMessage="1" showErrorMessage="1" sqref="C6 C34 C60" xr:uid="{E4FFD8FF-4DDC-42CF-B7D0-787F5F32F944}">
      <formula1>AÑOS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R348"/>
  <sheetViews>
    <sheetView showGridLines="0" workbookViewId="0">
      <pane xSplit="7" ySplit="10" topLeftCell="K11" activePane="bottomRight" state="frozen"/>
      <selection pane="topRight" activeCell="H1" sqref="H1"/>
      <selection pane="bottomLeft" activeCell="A11" sqref="A11"/>
      <selection pane="bottomRight" activeCell="P10" sqref="P10"/>
    </sheetView>
  </sheetViews>
  <sheetFormatPr baseColWidth="10" defaultRowHeight="12" x14ac:dyDescent="0.2"/>
  <cols>
    <col min="1" max="1" width="2.28515625" style="6" customWidth="1"/>
    <col min="2" max="2" width="11.42578125" style="24"/>
    <col min="3" max="3" width="9.28515625" style="6" customWidth="1"/>
    <col min="4" max="4" width="11.42578125" style="6"/>
    <col min="5" max="5" width="32.28515625" style="6" customWidth="1"/>
    <col min="6" max="6" width="10.28515625" style="6" customWidth="1"/>
    <col min="7" max="7" width="21.28515625" style="6" bestFit="1" customWidth="1"/>
    <col min="8" max="8" width="10.85546875" style="6" customWidth="1"/>
    <col min="9" max="10" width="22.28515625" style="6" customWidth="1"/>
    <col min="11" max="11" width="11.85546875" style="6" customWidth="1"/>
    <col min="12" max="12" width="11.42578125" style="6" customWidth="1"/>
    <col min="13" max="13" width="11.42578125" style="6"/>
    <col min="14" max="14" width="10.140625" style="13" customWidth="1"/>
    <col min="15" max="17" width="11.42578125" style="13"/>
    <col min="18" max="16384" width="11.42578125" style="6"/>
  </cols>
  <sheetData>
    <row r="1" spans="2:18" x14ac:dyDescent="0.2">
      <c r="B1" s="6"/>
    </row>
    <row r="2" spans="2:18" ht="18.75" x14ac:dyDescent="0.2">
      <c r="B2" s="7" t="s">
        <v>967</v>
      </c>
    </row>
    <row r="3" spans="2:18" x14ac:dyDescent="0.2">
      <c r="B3" s="6"/>
    </row>
    <row r="4" spans="2:18" s="8" customFormat="1" ht="12.75" x14ac:dyDescent="0.25">
      <c r="B4" s="18" t="s">
        <v>862</v>
      </c>
      <c r="C4" s="5" t="s">
        <v>865</v>
      </c>
      <c r="N4" s="14"/>
      <c r="O4" s="14"/>
      <c r="P4" s="14"/>
      <c r="Q4" s="14"/>
    </row>
    <row r="5" spans="2:18" s="8" customFormat="1" ht="3" customHeight="1" x14ac:dyDescent="0.25">
      <c r="N5" s="14"/>
      <c r="O5" s="14"/>
      <c r="P5" s="14"/>
      <c r="Q5" s="14"/>
    </row>
    <row r="6" spans="2:18" s="8" customFormat="1" ht="12.75" x14ac:dyDescent="0.25">
      <c r="B6" s="16" t="s">
        <v>861</v>
      </c>
      <c r="C6" s="5" t="s">
        <v>866</v>
      </c>
      <c r="N6" s="14"/>
      <c r="O6" s="14"/>
      <c r="P6" s="14"/>
      <c r="Q6" s="14"/>
    </row>
    <row r="7" spans="2:18" s="8" customFormat="1" x14ac:dyDescent="0.25">
      <c r="N7" s="14"/>
      <c r="O7" s="14"/>
      <c r="P7" s="14"/>
      <c r="Q7" s="14"/>
    </row>
    <row r="8" spans="2:18" s="17" customFormat="1" ht="12.75" x14ac:dyDescent="0.25">
      <c r="B8" s="18" t="s">
        <v>862</v>
      </c>
      <c r="C8" s="18" t="s">
        <v>862</v>
      </c>
      <c r="D8" s="18" t="s">
        <v>862</v>
      </c>
      <c r="E8" s="16" t="s">
        <v>860</v>
      </c>
      <c r="F8" s="16"/>
      <c r="G8" s="16"/>
      <c r="H8" s="18" t="s">
        <v>862</v>
      </c>
      <c r="I8" s="16" t="s">
        <v>861</v>
      </c>
      <c r="J8" s="16"/>
      <c r="K8" s="18" t="s">
        <v>862</v>
      </c>
      <c r="L8" s="16" t="s">
        <v>861</v>
      </c>
      <c r="M8" s="16"/>
      <c r="N8" s="16"/>
      <c r="O8" s="18" t="s">
        <v>862</v>
      </c>
      <c r="P8" s="18" t="s">
        <v>862</v>
      </c>
      <c r="Q8" s="16" t="s">
        <v>861</v>
      </c>
      <c r="R8" s="16" t="s">
        <v>861</v>
      </c>
    </row>
    <row r="9" spans="2:18" ht="5.25" customHeight="1" x14ac:dyDescent="0.2">
      <c r="B9" s="6"/>
    </row>
    <row r="10" spans="2:18" s="11" customFormat="1" ht="48" x14ac:dyDescent="0.25">
      <c r="B10" s="23" t="s">
        <v>33</v>
      </c>
      <c r="C10" s="9" t="s">
        <v>902</v>
      </c>
      <c r="D10" s="9" t="s">
        <v>857</v>
      </c>
      <c r="E10" s="12" t="s">
        <v>32</v>
      </c>
      <c r="F10" s="12" t="s">
        <v>31</v>
      </c>
      <c r="G10" s="12" t="s">
        <v>30</v>
      </c>
      <c r="H10" s="9" t="s">
        <v>951</v>
      </c>
      <c r="I10" s="12" t="s">
        <v>954</v>
      </c>
      <c r="J10" s="12" t="s">
        <v>955</v>
      </c>
      <c r="K10" s="9" t="s">
        <v>29</v>
      </c>
      <c r="L10" s="12" t="s">
        <v>28</v>
      </c>
      <c r="M10" s="12" t="s">
        <v>965</v>
      </c>
      <c r="N10" s="12" t="s">
        <v>966</v>
      </c>
      <c r="O10" s="9" t="s">
        <v>858</v>
      </c>
      <c r="P10" s="9" t="s">
        <v>859</v>
      </c>
      <c r="Q10" s="12" t="s">
        <v>877</v>
      </c>
      <c r="R10" s="12" t="s">
        <v>878</v>
      </c>
    </row>
    <row r="11" spans="2:18" x14ac:dyDescent="0.2">
      <c r="B11" s="10">
        <v>43101</v>
      </c>
      <c r="C11" s="8" t="s">
        <v>903</v>
      </c>
      <c r="D11" s="8">
        <v>300107</v>
      </c>
      <c r="E11" s="8" t="str">
        <f>VLOOKUP(D11,Tablas!$B$4:$C$1060,2,0)</f>
        <v>BOTON INTERRUPTOR DE DIRECCION</v>
      </c>
      <c r="F11" s="8" t="str">
        <f>VLOOKUP(D11,Tablas!$B:$E,4,0)</f>
        <v>UN</v>
      </c>
      <c r="G11" s="8" t="str">
        <f>VLOOKUP(D11,Tablas!$B:$D,3,0)</f>
        <v>10 - PALANCAS Y CHICOTES</v>
      </c>
      <c r="H11" s="8">
        <v>100009</v>
      </c>
      <c r="I11" s="8" t="str">
        <f>VLOOKUP(Tabla7[[#This Row],[Código del cliente]],Tablas!$O$4:$S$16,2,0)</f>
        <v>CIA S.A</v>
      </c>
      <c r="J11" s="8" t="str">
        <f>VLOOKUP(Tabla7[[#This Row],[Código del cliente]],Tablas!$O$4:$S$16,3,0)</f>
        <v>MAYORISTAS</v>
      </c>
      <c r="K11" s="10">
        <v>43133</v>
      </c>
      <c r="L11" s="8">
        <f t="shared" ref="L11:L74" si="0">K11-B11</f>
        <v>32</v>
      </c>
      <c r="M11" s="8">
        <f>VLOOKUP(D11,Tabla1345[#All],5,0)</f>
        <v>17</v>
      </c>
      <c r="N11" s="15" t="str">
        <f t="shared" ref="N11:N74" si="1">IF(L11&lt;=M11,"SI","NO")</f>
        <v>NO</v>
      </c>
      <c r="O11" s="15" t="s">
        <v>884</v>
      </c>
      <c r="P11" s="15" t="s">
        <v>884</v>
      </c>
      <c r="Q11" s="15" t="str">
        <f>VLOOKUP(MONTH(Tabla7[[#This Row],[Fecha]]),Tablas!$U$4:$V$15,2,0)</f>
        <v>Ene</v>
      </c>
      <c r="R11" s="8">
        <f>YEAR(Tabla7[[#This Row],[Fecha]])</f>
        <v>2018</v>
      </c>
    </row>
    <row r="12" spans="2:18" x14ac:dyDescent="0.2">
      <c r="B12" s="10">
        <v>43230</v>
      </c>
      <c r="C12" s="8" t="s">
        <v>904</v>
      </c>
      <c r="D12" s="8">
        <v>300746</v>
      </c>
      <c r="E12" s="8" t="str">
        <f>VLOOKUP(D12,Tablas!$B$4:$C$1060,2,0)</f>
        <v>PLACA SUJETADORA DE ENGRANE</v>
      </c>
      <c r="F12" s="8" t="str">
        <f>VLOOKUP(D12,Tablas!$B:$E,4,0)</f>
        <v>UN</v>
      </c>
      <c r="G12" s="8" t="str">
        <f>VLOOKUP(D12,Tablas!$B:$D,3,0)</f>
        <v>09 - PARTES DE MOTOR</v>
      </c>
      <c r="H12" s="8">
        <v>100009</v>
      </c>
      <c r="I12" s="8" t="str">
        <f>VLOOKUP(Tabla7[[#This Row],[Código del cliente]],Tablas!$O$4:$S$16,2,0)</f>
        <v>CIA S.A</v>
      </c>
      <c r="J12" s="8" t="str">
        <f>VLOOKUP(Tabla7[[#This Row],[Código del cliente]],Tablas!$O$4:$S$16,3,0)</f>
        <v>MAYORISTAS</v>
      </c>
      <c r="K12" s="10">
        <v>43256</v>
      </c>
      <c r="L12" s="8">
        <f t="shared" si="0"/>
        <v>26</v>
      </c>
      <c r="M12" s="8">
        <f>VLOOKUP(D12,Tabla1345[#All],5,0)</f>
        <v>13</v>
      </c>
      <c r="N12" s="15" t="str">
        <f t="shared" si="1"/>
        <v>NO</v>
      </c>
      <c r="O12" s="15" t="s">
        <v>884</v>
      </c>
      <c r="P12" s="15" t="s">
        <v>884</v>
      </c>
      <c r="Q12" s="15" t="str">
        <f>VLOOKUP(MONTH(Tabla7[[#This Row],[Fecha]]),Tablas!$U$4:$V$15,2,0)</f>
        <v>May</v>
      </c>
      <c r="R12" s="8">
        <f>YEAR(Tabla7[[#This Row],[Fecha]])</f>
        <v>2018</v>
      </c>
    </row>
    <row r="13" spans="2:18" x14ac:dyDescent="0.2">
      <c r="B13" s="10">
        <v>43219</v>
      </c>
      <c r="C13" s="8" t="s">
        <v>905</v>
      </c>
      <c r="D13" s="8">
        <v>301055</v>
      </c>
      <c r="E13" s="8" t="str">
        <f>VLOOKUP(D13,Tablas!$B$4:$C$1060,2,0)</f>
        <v>LODERA</v>
      </c>
      <c r="F13" s="8" t="str">
        <f>VLOOKUP(D13,Tablas!$B:$E,4,0)</f>
        <v>UN</v>
      </c>
      <c r="G13" s="8" t="str">
        <f>VLOOKUP(D13,Tablas!$B:$D,3,0)</f>
        <v>05 - COLISION</v>
      </c>
      <c r="H13" s="8">
        <v>100007</v>
      </c>
      <c r="I13" s="8" t="str">
        <f>VLOOKUP(Tabla7[[#This Row],[Código del cliente]],Tablas!$O$4:$S$16,2,0)</f>
        <v>INPACTO S.A</v>
      </c>
      <c r="J13" s="8" t="str">
        <f>VLOOKUP(Tabla7[[#This Row],[Código del cliente]],Tablas!$O$4:$S$16,3,0)</f>
        <v>RETAIL</v>
      </c>
      <c r="K13" s="10">
        <v>43257</v>
      </c>
      <c r="L13" s="8">
        <f t="shared" si="0"/>
        <v>38</v>
      </c>
      <c r="M13" s="8">
        <f>VLOOKUP(D13,Tabla1345[#All],5,0)</f>
        <v>29</v>
      </c>
      <c r="N13" s="15" t="str">
        <f t="shared" si="1"/>
        <v>NO</v>
      </c>
      <c r="O13" s="15" t="s">
        <v>884</v>
      </c>
      <c r="P13" s="15" t="s">
        <v>884</v>
      </c>
      <c r="Q13" s="15" t="str">
        <f>VLOOKUP(MONTH(Tabla7[[#This Row],[Fecha]]),Tablas!$U$4:$V$15,2,0)</f>
        <v>Abr</v>
      </c>
      <c r="R13" s="8">
        <f>YEAR(Tabla7[[#This Row],[Fecha]])</f>
        <v>2018</v>
      </c>
    </row>
    <row r="14" spans="2:18" x14ac:dyDescent="0.2">
      <c r="B14" s="10">
        <v>43111</v>
      </c>
      <c r="C14" s="8" t="s">
        <v>906</v>
      </c>
      <c r="D14" s="8">
        <v>300340</v>
      </c>
      <c r="E14" s="8" t="str">
        <f>VLOOKUP(D14,Tablas!$B$4:$C$1060,2,0)</f>
        <v>CUBIERTA FRONTAL GUANTERA</v>
      </c>
      <c r="F14" s="8" t="str">
        <f>VLOOKUP(D14,Tablas!$B:$E,4,0)</f>
        <v>UN</v>
      </c>
      <c r="G14" s="8" t="str">
        <f>VLOOKUP(D14,Tablas!$B:$D,3,0)</f>
        <v>05 - COLISION</v>
      </c>
      <c r="H14" s="8">
        <v>100012</v>
      </c>
      <c r="I14" s="8" t="str">
        <f>VLOOKUP(Tabla7[[#This Row],[Código del cliente]],Tablas!$O$4:$S$16,2,0)</f>
        <v>MAESTRO</v>
      </c>
      <c r="J14" s="8" t="str">
        <f>VLOOKUP(Tabla7[[#This Row],[Código del cliente]],Tablas!$O$4:$S$16,3,0)</f>
        <v>INSTITUCIONAL</v>
      </c>
      <c r="K14" s="10">
        <v>43128</v>
      </c>
      <c r="L14" s="8">
        <f t="shared" si="0"/>
        <v>17</v>
      </c>
      <c r="M14" s="8">
        <f>VLOOKUP(D14,Tabla1345[#All],5,0)</f>
        <v>26</v>
      </c>
      <c r="N14" s="15" t="str">
        <f t="shared" si="1"/>
        <v>SI</v>
      </c>
      <c r="O14" s="15" t="s">
        <v>885</v>
      </c>
      <c r="P14" s="15" t="s">
        <v>884</v>
      </c>
      <c r="Q14" s="15" t="str">
        <f>VLOOKUP(MONTH(Tabla7[[#This Row],[Fecha]]),Tablas!$U$4:$V$15,2,0)</f>
        <v>Ene</v>
      </c>
      <c r="R14" s="8">
        <f>YEAR(Tabla7[[#This Row],[Fecha]])</f>
        <v>2018</v>
      </c>
    </row>
    <row r="15" spans="2:18" x14ac:dyDescent="0.2">
      <c r="B15" s="10">
        <v>43197</v>
      </c>
      <c r="C15" s="8" t="s">
        <v>907</v>
      </c>
      <c r="D15" s="8">
        <v>300690</v>
      </c>
      <c r="E15" s="8" t="str">
        <f>VLOOKUP(D15,Tablas!$B$4:$C$1060,2,0)</f>
        <v>INDICADOR DE CAMBIOS</v>
      </c>
      <c r="F15" s="8" t="str">
        <f>VLOOKUP(D15,Tablas!$B:$E,4,0)</f>
        <v>UN</v>
      </c>
      <c r="G15" s="8" t="str">
        <f>VLOOKUP(D15,Tablas!$B:$D,3,0)</f>
        <v>15 - MISCELANEOS</v>
      </c>
      <c r="H15" s="8">
        <v>100013</v>
      </c>
      <c r="I15" s="8" t="str">
        <f>VLOOKUP(Tabla7[[#This Row],[Código del cliente]],Tablas!$O$4:$S$16,2,0)</f>
        <v>SODIMAC</v>
      </c>
      <c r="J15" s="8" t="str">
        <f>VLOOKUP(Tabla7[[#This Row],[Código del cliente]],Tablas!$O$4:$S$16,3,0)</f>
        <v>HOMECENTER</v>
      </c>
      <c r="K15" s="10">
        <v>43214</v>
      </c>
      <c r="L15" s="8">
        <f t="shared" si="0"/>
        <v>17</v>
      </c>
      <c r="M15" s="8">
        <f>VLOOKUP(D15,Tabla1345[#All],5,0)</f>
        <v>20</v>
      </c>
      <c r="N15" s="15" t="str">
        <f t="shared" si="1"/>
        <v>SI</v>
      </c>
      <c r="O15" s="15" t="s">
        <v>884</v>
      </c>
      <c r="P15" s="15" t="s">
        <v>884</v>
      </c>
      <c r="Q15" s="15" t="str">
        <f>VLOOKUP(MONTH(Tabla7[[#This Row],[Fecha]]),Tablas!$U$4:$V$15,2,0)</f>
        <v>Abr</v>
      </c>
      <c r="R15" s="8">
        <f>YEAR(Tabla7[[#This Row],[Fecha]])</f>
        <v>2018</v>
      </c>
    </row>
    <row r="16" spans="2:18" x14ac:dyDescent="0.2">
      <c r="B16" s="10">
        <v>43188</v>
      </c>
      <c r="C16" s="8" t="s">
        <v>908</v>
      </c>
      <c r="D16" s="8">
        <v>300059</v>
      </c>
      <c r="E16" s="8" t="str">
        <f>VLOOKUP(D16,Tablas!$B$4:$C$1060,2,0)</f>
        <v>CONJUNTO DE CARBURADOR</v>
      </c>
      <c r="F16" s="8" t="str">
        <f>VLOOKUP(D16,Tablas!$B:$E,4,0)</f>
        <v>UN</v>
      </c>
      <c r="G16" s="8" t="str">
        <f>VLOOKUP(D16,Tablas!$B:$D,3,0)</f>
        <v>15 - MISCELANEOS</v>
      </c>
      <c r="H16" s="8">
        <v>100004</v>
      </c>
      <c r="I16" s="8" t="str">
        <f>VLOOKUP(Tabla7[[#This Row],[Código del cliente]],Tablas!$O$4:$S$16,2,0)</f>
        <v>EMPRESA DEL NORTE</v>
      </c>
      <c r="J16" s="8" t="str">
        <f>VLOOKUP(Tabla7[[#This Row],[Código del cliente]],Tablas!$O$4:$S$16,3,0)</f>
        <v>HOMECENTER</v>
      </c>
      <c r="K16" s="10">
        <v>43214</v>
      </c>
      <c r="L16" s="8">
        <f t="shared" si="0"/>
        <v>26</v>
      </c>
      <c r="M16" s="8">
        <f>VLOOKUP(D16,Tabla1345[#All],5,0)</f>
        <v>17</v>
      </c>
      <c r="N16" s="15" t="str">
        <f t="shared" si="1"/>
        <v>NO</v>
      </c>
      <c r="O16" s="15" t="s">
        <v>885</v>
      </c>
      <c r="P16" s="15" t="s">
        <v>884</v>
      </c>
      <c r="Q16" s="15" t="str">
        <f>VLOOKUP(MONTH(Tabla7[[#This Row],[Fecha]]),Tablas!$U$4:$V$15,2,0)</f>
        <v>Mar</v>
      </c>
      <c r="R16" s="8">
        <f>YEAR(Tabla7[[#This Row],[Fecha]])</f>
        <v>2018</v>
      </c>
    </row>
    <row r="17" spans="2:18" x14ac:dyDescent="0.2">
      <c r="B17" s="10">
        <v>43195</v>
      </c>
      <c r="C17" s="8" t="s">
        <v>909</v>
      </c>
      <c r="D17" s="8">
        <v>300809</v>
      </c>
      <c r="E17" s="8" t="str">
        <f>VLOOKUP(D17,Tablas!$B$4:$C$1060,2,0)</f>
        <v>BIELA</v>
      </c>
      <c r="F17" s="8" t="str">
        <f>VLOOKUP(D17,Tablas!$B:$E,4,0)</f>
        <v>UN</v>
      </c>
      <c r="G17" s="8" t="str">
        <f>VLOOKUP(D17,Tablas!$B:$D,3,0)</f>
        <v>09 - PARTES DE MOTOR</v>
      </c>
      <c r="H17" s="8">
        <v>100013</v>
      </c>
      <c r="I17" s="8" t="str">
        <f>VLOOKUP(Tabla7[[#This Row],[Código del cliente]],Tablas!$O$4:$S$16,2,0)</f>
        <v>SODIMAC</v>
      </c>
      <c r="J17" s="8" t="str">
        <f>VLOOKUP(Tabla7[[#This Row],[Código del cliente]],Tablas!$O$4:$S$16,3,0)</f>
        <v>HOMECENTER</v>
      </c>
      <c r="K17" s="10">
        <v>43221</v>
      </c>
      <c r="L17" s="8">
        <f t="shared" si="0"/>
        <v>26</v>
      </c>
      <c r="M17" s="8">
        <f>VLOOKUP(D17,Tabla1345[#All],5,0)</f>
        <v>8</v>
      </c>
      <c r="N17" s="15" t="str">
        <f t="shared" si="1"/>
        <v>NO</v>
      </c>
      <c r="O17" s="15" t="s">
        <v>885</v>
      </c>
      <c r="P17" s="15" t="s">
        <v>884</v>
      </c>
      <c r="Q17" s="15" t="str">
        <f>VLOOKUP(MONTH(Tabla7[[#This Row],[Fecha]]),Tablas!$U$4:$V$15,2,0)</f>
        <v>Abr</v>
      </c>
      <c r="R17" s="8">
        <f>YEAR(Tabla7[[#This Row],[Fecha]])</f>
        <v>2018</v>
      </c>
    </row>
    <row r="18" spans="2:18" x14ac:dyDescent="0.2">
      <c r="B18" s="10">
        <v>43164</v>
      </c>
      <c r="C18" s="8" t="s">
        <v>910</v>
      </c>
      <c r="D18" s="8">
        <v>300083</v>
      </c>
      <c r="E18" s="8" t="str">
        <f>VLOOKUP(D18,Tablas!$B$4:$C$1060,2,0)</f>
        <v>GUIA DE CADENA TRASERA</v>
      </c>
      <c r="F18" s="8" t="str">
        <f>VLOOKUP(D18,Tablas!$B:$E,4,0)</f>
        <v>UN</v>
      </c>
      <c r="G18" s="8" t="str">
        <f>VLOOKUP(D18,Tablas!$B:$D,3,0)</f>
        <v>13 - TRACCION</v>
      </c>
      <c r="H18" s="8">
        <v>100010</v>
      </c>
      <c r="I18" s="8" t="str">
        <f>VLOOKUP(Tabla7[[#This Row],[Código del cliente]],Tablas!$O$4:$S$16,2,0)</f>
        <v>LIMA EIRL</v>
      </c>
      <c r="J18" s="8" t="str">
        <f>VLOOKUP(Tabla7[[#This Row],[Código del cliente]],Tablas!$O$4:$S$16,3,0)</f>
        <v>CORPORATIVO</v>
      </c>
      <c r="K18" s="10">
        <v>43192</v>
      </c>
      <c r="L18" s="8">
        <f t="shared" si="0"/>
        <v>28</v>
      </c>
      <c r="M18" s="8">
        <f>VLOOKUP(D18,Tabla1345[#All],5,0)</f>
        <v>5</v>
      </c>
      <c r="N18" s="15" t="str">
        <f t="shared" si="1"/>
        <v>NO</v>
      </c>
      <c r="O18" s="15" t="s">
        <v>884</v>
      </c>
      <c r="P18" s="15" t="s">
        <v>884</v>
      </c>
      <c r="Q18" s="15" t="str">
        <f>VLOOKUP(MONTH(Tabla7[[#This Row],[Fecha]]),Tablas!$U$4:$V$15,2,0)</f>
        <v>Mar</v>
      </c>
      <c r="R18" s="8">
        <f>YEAR(Tabla7[[#This Row],[Fecha]])</f>
        <v>2018</v>
      </c>
    </row>
    <row r="19" spans="2:18" x14ac:dyDescent="0.2">
      <c r="B19" s="10">
        <v>43281</v>
      </c>
      <c r="C19" s="8" t="s">
        <v>911</v>
      </c>
      <c r="D19" s="8">
        <v>300430</v>
      </c>
      <c r="E19" s="8" t="str">
        <f>VLOOKUP(D19,Tablas!$B$4:$C$1060,2,0)</f>
        <v>RODAJE BOLA RADIAL,6202</v>
      </c>
      <c r="F19" s="8" t="str">
        <f>VLOOKUP(D19,Tablas!$B:$E,4,0)</f>
        <v>UN</v>
      </c>
      <c r="G19" s="8" t="str">
        <f>VLOOKUP(D19,Tablas!$B:$D,3,0)</f>
        <v>09 - PARTES DE MOTOR</v>
      </c>
      <c r="H19" s="8">
        <v>100001</v>
      </c>
      <c r="I19" s="8" t="str">
        <f>VLOOKUP(Tabla7[[#This Row],[Código del cliente]],Tablas!$O$4:$S$16,2,0)</f>
        <v>EMPRESA DEL SUR</v>
      </c>
      <c r="J19" s="8" t="str">
        <f>VLOOKUP(Tabla7[[#This Row],[Código del cliente]],Tablas!$O$4:$S$16,3,0)</f>
        <v>RETAIL</v>
      </c>
      <c r="K19" s="10">
        <v>43298</v>
      </c>
      <c r="L19" s="8">
        <f t="shared" si="0"/>
        <v>17</v>
      </c>
      <c r="M19" s="8">
        <f>VLOOKUP(D19,Tabla1345[#All],5,0)</f>
        <v>11</v>
      </c>
      <c r="N19" s="15" t="str">
        <f t="shared" si="1"/>
        <v>NO</v>
      </c>
      <c r="O19" s="15" t="s">
        <v>884</v>
      </c>
      <c r="P19" s="15" t="s">
        <v>884</v>
      </c>
      <c r="Q19" s="15" t="str">
        <f>VLOOKUP(MONTH(Tabla7[[#This Row],[Fecha]]),Tablas!$U$4:$V$15,2,0)</f>
        <v>Jun</v>
      </c>
      <c r="R19" s="8">
        <f>YEAR(Tabla7[[#This Row],[Fecha]])</f>
        <v>2018</v>
      </c>
    </row>
    <row r="20" spans="2:18" x14ac:dyDescent="0.2">
      <c r="B20" s="10">
        <v>43240</v>
      </c>
      <c r="C20" s="8" t="s">
        <v>912</v>
      </c>
      <c r="D20" s="8">
        <v>301033</v>
      </c>
      <c r="E20" s="8" t="str">
        <f>VLOOKUP(D20,Tablas!$B$4:$C$1060,2,0)</f>
        <v>CONJUNTO DE FARO</v>
      </c>
      <c r="F20" s="8" t="str">
        <f>VLOOKUP(D20,Tablas!$B:$E,4,0)</f>
        <v>UN</v>
      </c>
      <c r="G20" s="8" t="str">
        <f>VLOOKUP(D20,Tablas!$B:$D,3,0)</f>
        <v>14 - LUCES</v>
      </c>
      <c r="H20" s="8">
        <v>100013</v>
      </c>
      <c r="I20" s="8" t="str">
        <f>VLOOKUP(Tabla7[[#This Row],[Código del cliente]],Tablas!$O$4:$S$16,2,0)</f>
        <v>SODIMAC</v>
      </c>
      <c r="J20" s="8" t="str">
        <f>VLOOKUP(Tabla7[[#This Row],[Código del cliente]],Tablas!$O$4:$S$16,3,0)</f>
        <v>HOMECENTER</v>
      </c>
      <c r="K20" s="10">
        <v>43246</v>
      </c>
      <c r="L20" s="8">
        <f t="shared" si="0"/>
        <v>6</v>
      </c>
      <c r="M20" s="8">
        <f>VLOOKUP(D20,Tabla1345[#All],5,0)</f>
        <v>26</v>
      </c>
      <c r="N20" s="15" t="str">
        <f t="shared" si="1"/>
        <v>SI</v>
      </c>
      <c r="O20" s="15" t="s">
        <v>884</v>
      </c>
      <c r="P20" s="15" t="s">
        <v>884</v>
      </c>
      <c r="Q20" s="15" t="str">
        <f>VLOOKUP(MONTH(Tabla7[[#This Row],[Fecha]]),Tablas!$U$4:$V$15,2,0)</f>
        <v>May</v>
      </c>
      <c r="R20" s="8">
        <f>YEAR(Tabla7[[#This Row],[Fecha]])</f>
        <v>2018</v>
      </c>
    </row>
    <row r="21" spans="2:18" x14ac:dyDescent="0.2">
      <c r="B21" s="10">
        <v>43251</v>
      </c>
      <c r="C21" s="8" t="s">
        <v>913</v>
      </c>
      <c r="D21" s="8">
        <v>300941</v>
      </c>
      <c r="E21" s="8" t="str">
        <f>VLOOKUP(D21,Tablas!$B$4:$C$1060,2,0)</f>
        <v>CONJUNTO DE CALIPER</v>
      </c>
      <c r="F21" s="8" t="str">
        <f>VLOOKUP(D21,Tablas!$B:$E,4,0)</f>
        <v>UN</v>
      </c>
      <c r="G21" s="8" t="str">
        <f>VLOOKUP(D21,Tablas!$B:$D,3,0)</f>
        <v>04 - FRENOS Y EMBRAGUES</v>
      </c>
      <c r="H21" s="8">
        <v>100010</v>
      </c>
      <c r="I21" s="8" t="str">
        <f>VLOOKUP(Tabla7[[#This Row],[Código del cliente]],Tablas!$O$4:$S$16,2,0)</f>
        <v>LIMA EIRL</v>
      </c>
      <c r="J21" s="8" t="str">
        <f>VLOOKUP(Tabla7[[#This Row],[Código del cliente]],Tablas!$O$4:$S$16,3,0)</f>
        <v>CORPORATIVO</v>
      </c>
      <c r="K21" s="10">
        <v>43272</v>
      </c>
      <c r="L21" s="8">
        <f t="shared" si="0"/>
        <v>21</v>
      </c>
      <c r="M21" s="8">
        <f>VLOOKUP(D21,Tabla1345[#All],5,0)</f>
        <v>30</v>
      </c>
      <c r="N21" s="15" t="str">
        <f t="shared" si="1"/>
        <v>SI</v>
      </c>
      <c r="O21" s="15" t="s">
        <v>884</v>
      </c>
      <c r="P21" s="15" t="s">
        <v>884</v>
      </c>
      <c r="Q21" s="15" t="str">
        <f>VLOOKUP(MONTH(Tabla7[[#This Row],[Fecha]]),Tablas!$U$4:$V$15,2,0)</f>
        <v>May</v>
      </c>
      <c r="R21" s="8">
        <f>YEAR(Tabla7[[#This Row],[Fecha]])</f>
        <v>2018</v>
      </c>
    </row>
    <row r="22" spans="2:18" x14ac:dyDescent="0.2">
      <c r="B22" s="10">
        <v>43275</v>
      </c>
      <c r="C22" s="8" t="s">
        <v>914</v>
      </c>
      <c r="D22" s="8">
        <v>300166</v>
      </c>
      <c r="E22" s="8" t="str">
        <f>VLOOKUP(D22,Tablas!$B$4:$C$1060,2,0)</f>
        <v>PISTON</v>
      </c>
      <c r="F22" s="8" t="str">
        <f>VLOOKUP(D22,Tablas!$B:$E,4,0)</f>
        <v>UN</v>
      </c>
      <c r="G22" s="8" t="str">
        <f>VLOOKUP(D22,Tablas!$B:$D,3,0)</f>
        <v>09 - PARTES DE MOTOR</v>
      </c>
      <c r="H22" s="8">
        <v>100002</v>
      </c>
      <c r="I22" s="8" t="str">
        <f>VLOOKUP(Tabla7[[#This Row],[Código del cliente]],Tablas!$O$4:$S$16,2,0)</f>
        <v>EL DORADO</v>
      </c>
      <c r="J22" s="8" t="str">
        <f>VLOOKUP(Tabla7[[#This Row],[Código del cliente]],Tablas!$O$4:$S$16,3,0)</f>
        <v>RETAIL</v>
      </c>
      <c r="K22" s="10">
        <v>43315</v>
      </c>
      <c r="L22" s="8">
        <f t="shared" si="0"/>
        <v>40</v>
      </c>
      <c r="M22" s="8">
        <f>VLOOKUP(D22,Tabla1345[#All],5,0)</f>
        <v>21</v>
      </c>
      <c r="N22" s="15" t="str">
        <f t="shared" si="1"/>
        <v>NO</v>
      </c>
      <c r="O22" s="15" t="s">
        <v>884</v>
      </c>
      <c r="P22" s="15" t="s">
        <v>885</v>
      </c>
      <c r="Q22" s="15" t="str">
        <f>VLOOKUP(MONTH(Tabla7[[#This Row],[Fecha]]),Tablas!$U$4:$V$15,2,0)</f>
        <v>Jun</v>
      </c>
      <c r="R22" s="8">
        <f>YEAR(Tabla7[[#This Row],[Fecha]])</f>
        <v>2018</v>
      </c>
    </row>
    <row r="23" spans="2:18" x14ac:dyDescent="0.2">
      <c r="B23" s="10">
        <v>43285</v>
      </c>
      <c r="C23" s="8" t="s">
        <v>915</v>
      </c>
      <c r="D23" s="8">
        <v>300755</v>
      </c>
      <c r="E23" s="8" t="str">
        <f>VLOOKUP(D23,Tablas!$B$4:$C$1060,2,0)</f>
        <v>RESORTE PARADOR CENTRAL</v>
      </c>
      <c r="F23" s="8" t="str">
        <f>VLOOKUP(D23,Tablas!$B:$E,4,0)</f>
        <v>UN</v>
      </c>
      <c r="G23" s="8" t="str">
        <f>VLOOKUP(D23,Tablas!$B:$D,3,0)</f>
        <v>07 - PEDALES Y POSAPIES</v>
      </c>
      <c r="H23" s="8">
        <v>100002</v>
      </c>
      <c r="I23" s="8" t="str">
        <f>VLOOKUP(Tabla7[[#This Row],[Código del cliente]],Tablas!$O$4:$S$16,2,0)</f>
        <v>EL DORADO</v>
      </c>
      <c r="J23" s="8" t="str">
        <f>VLOOKUP(Tabla7[[#This Row],[Código del cliente]],Tablas!$O$4:$S$16,3,0)</f>
        <v>RETAIL</v>
      </c>
      <c r="K23" s="10">
        <v>43319</v>
      </c>
      <c r="L23" s="8">
        <f t="shared" si="0"/>
        <v>34</v>
      </c>
      <c r="M23" s="8">
        <f>VLOOKUP(D23,Tabla1345[#All],5,0)</f>
        <v>22</v>
      </c>
      <c r="N23" s="15" t="str">
        <f t="shared" si="1"/>
        <v>NO</v>
      </c>
      <c r="O23" s="15" t="s">
        <v>884</v>
      </c>
      <c r="P23" s="15" t="s">
        <v>884</v>
      </c>
      <c r="Q23" s="15" t="str">
        <f>VLOOKUP(MONTH(Tabla7[[#This Row],[Fecha]]),Tablas!$U$4:$V$15,2,0)</f>
        <v>Jul</v>
      </c>
      <c r="R23" s="8">
        <f>YEAR(Tabla7[[#This Row],[Fecha]])</f>
        <v>2018</v>
      </c>
    </row>
    <row r="24" spans="2:18" x14ac:dyDescent="0.2">
      <c r="B24" s="10">
        <v>43150</v>
      </c>
      <c r="C24" s="8" t="s">
        <v>916</v>
      </c>
      <c r="D24" s="8">
        <v>300957</v>
      </c>
      <c r="E24" s="8" t="str">
        <f>VLOOKUP(D24,Tablas!$B$4:$C$1060,2,0)</f>
        <v>PANTALLA DIFUSORA DE LUZ</v>
      </c>
      <c r="F24" s="8" t="str">
        <f>VLOOKUP(D24,Tablas!$B:$E,4,0)</f>
        <v>UN</v>
      </c>
      <c r="G24" s="8" t="str">
        <f>VLOOKUP(D24,Tablas!$B:$D,3,0)</f>
        <v>14 - LUCES</v>
      </c>
      <c r="H24" s="8">
        <v>100011</v>
      </c>
      <c r="I24" s="8" t="str">
        <f>VLOOKUP(Tabla7[[#This Row],[Código del cliente]],Tablas!$O$4:$S$16,2,0)</f>
        <v>CONCYSA</v>
      </c>
      <c r="J24" s="8" t="str">
        <f>VLOOKUP(Tabla7[[#This Row],[Código del cliente]],Tablas!$O$4:$S$16,3,0)</f>
        <v>PROYECTOS</v>
      </c>
      <c r="K24" s="10">
        <v>43157</v>
      </c>
      <c r="L24" s="8">
        <f t="shared" si="0"/>
        <v>7</v>
      </c>
      <c r="M24" s="8">
        <f>VLOOKUP(D24,Tabla1345[#All],5,0)</f>
        <v>13</v>
      </c>
      <c r="N24" s="15" t="str">
        <f t="shared" si="1"/>
        <v>SI</v>
      </c>
      <c r="O24" s="15" t="s">
        <v>884</v>
      </c>
      <c r="P24" s="15" t="s">
        <v>884</v>
      </c>
      <c r="Q24" s="15" t="str">
        <f>VLOOKUP(MONTH(Tabla7[[#This Row],[Fecha]]),Tablas!$U$4:$V$15,2,0)</f>
        <v>Feb</v>
      </c>
      <c r="R24" s="8">
        <f>YEAR(Tabla7[[#This Row],[Fecha]])</f>
        <v>2018</v>
      </c>
    </row>
    <row r="25" spans="2:18" x14ac:dyDescent="0.2">
      <c r="B25" s="10">
        <v>43210</v>
      </c>
      <c r="C25" s="8" t="s">
        <v>917</v>
      </c>
      <c r="D25" s="8">
        <v>300598</v>
      </c>
      <c r="E25" s="8" t="str">
        <f>VLOOKUP(D25,Tablas!$B$4:$C$1060,2,0)</f>
        <v>KIT DE CERRADURA</v>
      </c>
      <c r="F25" s="8" t="str">
        <f>VLOOKUP(D25,Tablas!$B:$E,4,0)</f>
        <v>UN</v>
      </c>
      <c r="G25" s="8" t="str">
        <f>VLOOKUP(D25,Tablas!$B:$D,3,0)</f>
        <v>08 - ELECTRICO</v>
      </c>
      <c r="H25" s="8">
        <v>100010</v>
      </c>
      <c r="I25" s="8" t="str">
        <f>VLOOKUP(Tabla7[[#This Row],[Código del cliente]],Tablas!$O$4:$S$16,2,0)</f>
        <v>LIMA EIRL</v>
      </c>
      <c r="J25" s="8" t="str">
        <f>VLOOKUP(Tabla7[[#This Row],[Código del cliente]],Tablas!$O$4:$S$16,3,0)</f>
        <v>CORPORATIVO</v>
      </c>
      <c r="K25" s="10">
        <v>43224</v>
      </c>
      <c r="L25" s="8">
        <f t="shared" si="0"/>
        <v>14</v>
      </c>
      <c r="M25" s="8">
        <f>VLOOKUP(D25,Tabla1345[#All],5,0)</f>
        <v>26</v>
      </c>
      <c r="N25" s="15" t="str">
        <f t="shared" si="1"/>
        <v>SI</v>
      </c>
      <c r="O25" s="15" t="s">
        <v>884</v>
      </c>
      <c r="P25" s="15" t="s">
        <v>884</v>
      </c>
      <c r="Q25" s="15" t="str">
        <f>VLOOKUP(MONTH(Tabla7[[#This Row],[Fecha]]),Tablas!$U$4:$V$15,2,0)</f>
        <v>Abr</v>
      </c>
      <c r="R25" s="8">
        <f>YEAR(Tabla7[[#This Row],[Fecha]])</f>
        <v>2018</v>
      </c>
    </row>
    <row r="26" spans="2:18" x14ac:dyDescent="0.2">
      <c r="B26" s="10">
        <v>43300</v>
      </c>
      <c r="C26" s="8" t="s">
        <v>918</v>
      </c>
      <c r="D26" s="8">
        <v>300397</v>
      </c>
      <c r="E26" s="8" t="str">
        <f>VLOOKUP(D26,Tablas!$B$4:$C$1060,2,0)</f>
        <v>HORQUILLA DELANTERA</v>
      </c>
      <c r="F26" s="8" t="str">
        <f>VLOOKUP(D26,Tablas!$B:$E,4,0)</f>
        <v>UN</v>
      </c>
      <c r="G26" s="8" t="str">
        <f>VLOOKUP(D26,Tablas!$B:$D,3,0)</f>
        <v>06 - AMORTIGUADORES</v>
      </c>
      <c r="H26" s="8">
        <v>100010</v>
      </c>
      <c r="I26" s="8" t="str">
        <f>VLOOKUP(Tabla7[[#This Row],[Código del cliente]],Tablas!$O$4:$S$16,2,0)</f>
        <v>LIMA EIRL</v>
      </c>
      <c r="J26" s="8" t="str">
        <f>VLOOKUP(Tabla7[[#This Row],[Código del cliente]],Tablas!$O$4:$S$16,3,0)</f>
        <v>CORPORATIVO</v>
      </c>
      <c r="K26" s="10">
        <v>43314</v>
      </c>
      <c r="L26" s="8">
        <f t="shared" si="0"/>
        <v>14</v>
      </c>
      <c r="M26" s="8">
        <f>VLOOKUP(D26,Tabla1345[#All],5,0)</f>
        <v>11</v>
      </c>
      <c r="N26" s="15" t="str">
        <f t="shared" si="1"/>
        <v>NO</v>
      </c>
      <c r="O26" s="15" t="s">
        <v>885</v>
      </c>
      <c r="P26" s="15" t="s">
        <v>884</v>
      </c>
      <c r="Q26" s="15" t="str">
        <f>VLOOKUP(MONTH(Tabla7[[#This Row],[Fecha]]),Tablas!$U$4:$V$15,2,0)</f>
        <v>Jul</v>
      </c>
      <c r="R26" s="8">
        <f>YEAR(Tabla7[[#This Row],[Fecha]])</f>
        <v>2018</v>
      </c>
    </row>
    <row r="27" spans="2:18" x14ac:dyDescent="0.2">
      <c r="B27" s="10">
        <v>43196</v>
      </c>
      <c r="C27" s="8" t="s">
        <v>919</v>
      </c>
      <c r="D27" s="8">
        <v>300673</v>
      </c>
      <c r="E27" s="8" t="str">
        <f>VLOOKUP(D27,Tablas!$B$4:$C$1060,2,0)</f>
        <v>VARILLA DE FRENO TRASERO</v>
      </c>
      <c r="F27" s="8" t="str">
        <f>VLOOKUP(D27,Tablas!$B:$E,4,0)</f>
        <v>UN</v>
      </c>
      <c r="G27" s="8" t="str">
        <f>VLOOKUP(D27,Tablas!$B:$D,3,0)</f>
        <v>07 - PEDALES Y POSAPIES</v>
      </c>
      <c r="H27" s="8">
        <v>100005</v>
      </c>
      <c r="I27" s="8" t="str">
        <f>VLOOKUP(Tabla7[[#This Row],[Código del cliente]],Tablas!$O$4:$S$16,2,0)</f>
        <v>UNION S.A</v>
      </c>
      <c r="J27" s="8" t="str">
        <f>VLOOKUP(Tabla7[[#This Row],[Código del cliente]],Tablas!$O$4:$S$16,3,0)</f>
        <v>HOMECENTER</v>
      </c>
      <c r="K27" s="10">
        <v>43205</v>
      </c>
      <c r="L27" s="8">
        <f t="shared" si="0"/>
        <v>9</v>
      </c>
      <c r="M27" s="8">
        <f>VLOOKUP(D27,Tabla1345[#All],5,0)</f>
        <v>22</v>
      </c>
      <c r="N27" s="15" t="str">
        <f t="shared" si="1"/>
        <v>SI</v>
      </c>
      <c r="O27" s="15" t="s">
        <v>884</v>
      </c>
      <c r="P27" s="15" t="s">
        <v>884</v>
      </c>
      <c r="Q27" s="15" t="str">
        <f>VLOOKUP(MONTH(Tabla7[[#This Row],[Fecha]]),Tablas!$U$4:$V$15,2,0)</f>
        <v>Abr</v>
      </c>
      <c r="R27" s="8">
        <f>YEAR(Tabla7[[#This Row],[Fecha]])</f>
        <v>2018</v>
      </c>
    </row>
    <row r="28" spans="2:18" x14ac:dyDescent="0.2">
      <c r="B28" s="10">
        <v>43163</v>
      </c>
      <c r="C28" s="8" t="s">
        <v>920</v>
      </c>
      <c r="D28" s="8">
        <v>300449</v>
      </c>
      <c r="E28" s="8" t="str">
        <f>VLOOKUP(D28,Tablas!$B$4:$C$1060,2,0)</f>
        <v>CUBIERTA DEL CUERPO IZQUIERDA</v>
      </c>
      <c r="F28" s="8" t="str">
        <f>VLOOKUP(D28,Tablas!$B:$E,4,0)</f>
        <v>UN</v>
      </c>
      <c r="G28" s="8" t="str">
        <f>VLOOKUP(D28,Tablas!$B:$D,3,0)</f>
        <v>05 - COLISION</v>
      </c>
      <c r="H28" s="8">
        <v>100004</v>
      </c>
      <c r="I28" s="8" t="str">
        <f>VLOOKUP(Tabla7[[#This Row],[Código del cliente]],Tablas!$O$4:$S$16,2,0)</f>
        <v>EMPRESA DEL NORTE</v>
      </c>
      <c r="J28" s="8" t="str">
        <f>VLOOKUP(Tabla7[[#This Row],[Código del cliente]],Tablas!$O$4:$S$16,3,0)</f>
        <v>HOMECENTER</v>
      </c>
      <c r="K28" s="10">
        <v>43188</v>
      </c>
      <c r="L28" s="8">
        <f t="shared" si="0"/>
        <v>25</v>
      </c>
      <c r="M28" s="8">
        <f>VLOOKUP(D28,Tabla1345[#All],5,0)</f>
        <v>16</v>
      </c>
      <c r="N28" s="15" t="str">
        <f t="shared" si="1"/>
        <v>NO</v>
      </c>
      <c r="O28" s="15" t="s">
        <v>884</v>
      </c>
      <c r="P28" s="15" t="s">
        <v>885</v>
      </c>
      <c r="Q28" s="15" t="str">
        <f>VLOOKUP(MONTH(Tabla7[[#This Row],[Fecha]]),Tablas!$U$4:$V$15,2,0)</f>
        <v>Mar</v>
      </c>
      <c r="R28" s="8">
        <f>YEAR(Tabla7[[#This Row],[Fecha]])</f>
        <v>2018</v>
      </c>
    </row>
    <row r="29" spans="2:18" x14ac:dyDescent="0.2">
      <c r="B29" s="10">
        <v>43104</v>
      </c>
      <c r="C29" s="8" t="s">
        <v>921</v>
      </c>
      <c r="D29" s="8">
        <v>300986</v>
      </c>
      <c r="E29" s="8" t="str">
        <f>VLOOKUP(D29,Tablas!$B$4:$C$1060,2,0)</f>
        <v>PALANCA DERECHA DE FRENO</v>
      </c>
      <c r="F29" s="8" t="str">
        <f>VLOOKUP(D29,Tablas!$B:$E,4,0)</f>
        <v>UN</v>
      </c>
      <c r="G29" s="8" t="str">
        <f>VLOOKUP(D29,Tablas!$B:$D,3,0)</f>
        <v>10 - PALANCAS Y CHICOTES</v>
      </c>
      <c r="H29" s="8">
        <v>100001</v>
      </c>
      <c r="I29" s="8" t="str">
        <f>VLOOKUP(Tabla7[[#This Row],[Código del cliente]],Tablas!$O$4:$S$16,2,0)</f>
        <v>EMPRESA DEL SUR</v>
      </c>
      <c r="J29" s="8" t="str">
        <f>VLOOKUP(Tabla7[[#This Row],[Código del cliente]],Tablas!$O$4:$S$16,3,0)</f>
        <v>RETAIL</v>
      </c>
      <c r="K29" s="10">
        <v>43129</v>
      </c>
      <c r="L29" s="8">
        <f t="shared" si="0"/>
        <v>25</v>
      </c>
      <c r="M29" s="8">
        <f>VLOOKUP(D29,Tabla1345[#All],5,0)</f>
        <v>22</v>
      </c>
      <c r="N29" s="15" t="str">
        <f t="shared" si="1"/>
        <v>NO</v>
      </c>
      <c r="O29" s="15" t="s">
        <v>884</v>
      </c>
      <c r="P29" s="15" t="s">
        <v>884</v>
      </c>
      <c r="Q29" s="15" t="str">
        <f>VLOOKUP(MONTH(Tabla7[[#This Row],[Fecha]]),Tablas!$U$4:$V$15,2,0)</f>
        <v>Ene</v>
      </c>
      <c r="R29" s="8">
        <f>YEAR(Tabla7[[#This Row],[Fecha]])</f>
        <v>2018</v>
      </c>
    </row>
    <row r="30" spans="2:18" x14ac:dyDescent="0.2">
      <c r="B30" s="10">
        <v>43223</v>
      </c>
      <c r="C30" s="8" t="s">
        <v>922</v>
      </c>
      <c r="D30" s="8">
        <v>300032</v>
      </c>
      <c r="E30" s="8" t="str">
        <f>VLOOKUP(D30,Tablas!$B$4:$C$1060,2,0)</f>
        <v>JUEGO DE ANILLOS DE PISTON</v>
      </c>
      <c r="F30" s="8" t="str">
        <f>VLOOKUP(D30,Tablas!$B:$E,4,0)</f>
        <v>UN</v>
      </c>
      <c r="G30" s="8" t="str">
        <f>VLOOKUP(D30,Tablas!$B:$D,3,0)</f>
        <v>09 - PARTES DE MOTOR</v>
      </c>
      <c r="H30" s="8">
        <v>100004</v>
      </c>
      <c r="I30" s="8" t="str">
        <f>VLOOKUP(Tabla7[[#This Row],[Código del cliente]],Tablas!$O$4:$S$16,2,0)</f>
        <v>EMPRESA DEL NORTE</v>
      </c>
      <c r="J30" s="8" t="str">
        <f>VLOOKUP(Tabla7[[#This Row],[Código del cliente]],Tablas!$O$4:$S$16,3,0)</f>
        <v>HOMECENTER</v>
      </c>
      <c r="K30" s="10">
        <v>43263</v>
      </c>
      <c r="L30" s="8">
        <f t="shared" si="0"/>
        <v>40</v>
      </c>
      <c r="M30" s="8">
        <f>VLOOKUP(D30,Tabla1345[#All],5,0)</f>
        <v>10</v>
      </c>
      <c r="N30" s="15" t="str">
        <f t="shared" si="1"/>
        <v>NO</v>
      </c>
      <c r="O30" s="15" t="s">
        <v>885</v>
      </c>
      <c r="P30" s="15" t="s">
        <v>884</v>
      </c>
      <c r="Q30" s="15" t="str">
        <f>VLOOKUP(MONTH(Tabla7[[#This Row],[Fecha]]),Tablas!$U$4:$V$15,2,0)</f>
        <v>May</v>
      </c>
      <c r="R30" s="8">
        <f>YEAR(Tabla7[[#This Row],[Fecha]])</f>
        <v>2018</v>
      </c>
    </row>
    <row r="31" spans="2:18" x14ac:dyDescent="0.2">
      <c r="B31" s="10">
        <v>43199</v>
      </c>
      <c r="C31" s="8" t="s">
        <v>923</v>
      </c>
      <c r="D31" s="8">
        <v>300990</v>
      </c>
      <c r="E31" s="8" t="str">
        <f>VLOOKUP(D31,Tablas!$B$4:$C$1060,2,0)</f>
        <v>CUBIERTA DE CALAVER NEGRO</v>
      </c>
      <c r="F31" s="8" t="str">
        <f>VLOOKUP(D31,Tablas!$B:$E,4,0)</f>
        <v>UN</v>
      </c>
      <c r="G31" s="8" t="str">
        <f>VLOOKUP(D31,Tablas!$B:$D,3,0)</f>
        <v>05 - COLISION</v>
      </c>
      <c r="H31" s="8">
        <v>100004</v>
      </c>
      <c r="I31" s="8" t="str">
        <f>VLOOKUP(Tabla7[[#This Row],[Código del cliente]],Tablas!$O$4:$S$16,2,0)</f>
        <v>EMPRESA DEL NORTE</v>
      </c>
      <c r="J31" s="8" t="str">
        <f>VLOOKUP(Tabla7[[#This Row],[Código del cliente]],Tablas!$O$4:$S$16,3,0)</f>
        <v>HOMECENTER</v>
      </c>
      <c r="K31" s="10">
        <v>43212</v>
      </c>
      <c r="L31" s="8">
        <f t="shared" si="0"/>
        <v>13</v>
      </c>
      <c r="M31" s="8">
        <f>VLOOKUP(D31,Tabla1345[#All],5,0)</f>
        <v>16</v>
      </c>
      <c r="N31" s="15" t="str">
        <f t="shared" si="1"/>
        <v>SI</v>
      </c>
      <c r="O31" s="15" t="s">
        <v>884</v>
      </c>
      <c r="P31" s="15" t="s">
        <v>884</v>
      </c>
      <c r="Q31" s="15" t="str">
        <f>VLOOKUP(MONTH(Tabla7[[#This Row],[Fecha]]),Tablas!$U$4:$V$15,2,0)</f>
        <v>Abr</v>
      </c>
      <c r="R31" s="8">
        <f>YEAR(Tabla7[[#This Row],[Fecha]])</f>
        <v>2018</v>
      </c>
    </row>
    <row r="32" spans="2:18" x14ac:dyDescent="0.2">
      <c r="B32" s="10">
        <v>43171</v>
      </c>
      <c r="C32" s="8" t="s">
        <v>924</v>
      </c>
      <c r="D32" s="8">
        <v>300160</v>
      </c>
      <c r="E32" s="8" t="str">
        <f>VLOOKUP(D32,Tablas!$B$4:$C$1060,2,0)</f>
        <v>CLAXON</v>
      </c>
      <c r="F32" s="8" t="str">
        <f>VLOOKUP(D32,Tablas!$B:$E,4,0)</f>
        <v>UN</v>
      </c>
      <c r="G32" s="8" t="str">
        <f>VLOOKUP(D32,Tablas!$B:$D,3,0)</f>
        <v>08 - ELECTRICO</v>
      </c>
      <c r="H32" s="8">
        <v>100008</v>
      </c>
      <c r="I32" s="8" t="str">
        <f>VLOOKUP(Tabla7[[#This Row],[Código del cliente]],Tablas!$O$4:$S$16,2,0)</f>
        <v>LA PODEROSA S.A</v>
      </c>
      <c r="J32" s="8" t="str">
        <f>VLOOKUP(Tabla7[[#This Row],[Código del cliente]],Tablas!$O$4:$S$16,3,0)</f>
        <v>DISTRIBUIDORES</v>
      </c>
      <c r="K32" s="10">
        <v>43178</v>
      </c>
      <c r="L32" s="8">
        <f t="shared" si="0"/>
        <v>7</v>
      </c>
      <c r="M32" s="8">
        <f>VLOOKUP(D32,Tabla1345[#All],5,0)</f>
        <v>15</v>
      </c>
      <c r="N32" s="15" t="str">
        <f t="shared" si="1"/>
        <v>SI</v>
      </c>
      <c r="O32" s="15" t="s">
        <v>884</v>
      </c>
      <c r="P32" s="15" t="s">
        <v>884</v>
      </c>
      <c r="Q32" s="15" t="str">
        <f>VLOOKUP(MONTH(Tabla7[[#This Row],[Fecha]]),Tablas!$U$4:$V$15,2,0)</f>
        <v>Mar</v>
      </c>
      <c r="R32" s="8">
        <f>YEAR(Tabla7[[#This Row],[Fecha]])</f>
        <v>2018</v>
      </c>
    </row>
    <row r="33" spans="2:18" x14ac:dyDescent="0.2">
      <c r="B33" s="10">
        <v>43185</v>
      </c>
      <c r="C33" s="8" t="s">
        <v>925</v>
      </c>
      <c r="D33" s="8">
        <v>301038</v>
      </c>
      <c r="E33" s="8" t="str">
        <f>VLOOKUP(D33,Tablas!$B$4:$C$1060,2,0)</f>
        <v>CHICOTE DE ACELERADOR</v>
      </c>
      <c r="F33" s="8" t="str">
        <f>VLOOKUP(D33,Tablas!$B:$E,4,0)</f>
        <v>UN</v>
      </c>
      <c r="G33" s="8" t="str">
        <f>VLOOKUP(D33,Tablas!$B:$D,3,0)</f>
        <v>10 - PALANCAS Y CHICOTES</v>
      </c>
      <c r="H33" s="8">
        <v>100013</v>
      </c>
      <c r="I33" s="8" t="str">
        <f>VLOOKUP(Tabla7[[#This Row],[Código del cliente]],Tablas!$O$4:$S$16,2,0)</f>
        <v>SODIMAC</v>
      </c>
      <c r="J33" s="8" t="str">
        <f>VLOOKUP(Tabla7[[#This Row],[Código del cliente]],Tablas!$O$4:$S$16,3,0)</f>
        <v>HOMECENTER</v>
      </c>
      <c r="K33" s="10">
        <v>43217</v>
      </c>
      <c r="L33" s="8">
        <f t="shared" si="0"/>
        <v>32</v>
      </c>
      <c r="M33" s="8">
        <f>VLOOKUP(D33,Tabla1345[#All],5,0)</f>
        <v>25</v>
      </c>
      <c r="N33" s="15" t="str">
        <f t="shared" si="1"/>
        <v>NO</v>
      </c>
      <c r="O33" s="15" t="s">
        <v>884</v>
      </c>
      <c r="P33" s="15" t="s">
        <v>884</v>
      </c>
      <c r="Q33" s="15" t="str">
        <f>VLOOKUP(MONTH(Tabla7[[#This Row],[Fecha]]),Tablas!$U$4:$V$15,2,0)</f>
        <v>Mar</v>
      </c>
      <c r="R33" s="8">
        <f>YEAR(Tabla7[[#This Row],[Fecha]])</f>
        <v>2018</v>
      </c>
    </row>
    <row r="34" spans="2:18" x14ac:dyDescent="0.2">
      <c r="B34" s="10">
        <v>43142</v>
      </c>
      <c r="C34" s="8" t="s">
        <v>926</v>
      </c>
      <c r="D34" s="8">
        <v>300073</v>
      </c>
      <c r="E34" s="8" t="str">
        <f>VLOOKUP(D34,Tablas!$B$4:$C$1060,2,0)</f>
        <v>CABLE DE VELOCIMETRO</v>
      </c>
      <c r="F34" s="8" t="str">
        <f>VLOOKUP(D34,Tablas!$B:$E,4,0)</f>
        <v>UN</v>
      </c>
      <c r="G34" s="8" t="str">
        <f>VLOOKUP(D34,Tablas!$B:$D,3,0)</f>
        <v>10 - PALANCAS Y CHICOTES</v>
      </c>
      <c r="H34" s="8">
        <v>100001</v>
      </c>
      <c r="I34" s="8" t="str">
        <f>VLOOKUP(Tabla7[[#This Row],[Código del cliente]],Tablas!$O$4:$S$16,2,0)</f>
        <v>EMPRESA DEL SUR</v>
      </c>
      <c r="J34" s="8" t="str">
        <f>VLOOKUP(Tabla7[[#This Row],[Código del cliente]],Tablas!$O$4:$S$16,3,0)</f>
        <v>RETAIL</v>
      </c>
      <c r="K34" s="10">
        <v>43166</v>
      </c>
      <c r="L34" s="8">
        <f t="shared" si="0"/>
        <v>24</v>
      </c>
      <c r="M34" s="8">
        <f>VLOOKUP(D34,Tabla1345[#All],5,0)</f>
        <v>7</v>
      </c>
      <c r="N34" s="15" t="str">
        <f t="shared" si="1"/>
        <v>NO</v>
      </c>
      <c r="O34" s="15" t="s">
        <v>884</v>
      </c>
      <c r="P34" s="15" t="s">
        <v>884</v>
      </c>
      <c r="Q34" s="15" t="str">
        <f>VLOOKUP(MONTH(Tabla7[[#This Row],[Fecha]]),Tablas!$U$4:$V$15,2,0)</f>
        <v>Feb</v>
      </c>
      <c r="R34" s="8">
        <f>YEAR(Tabla7[[#This Row],[Fecha]])</f>
        <v>2018</v>
      </c>
    </row>
    <row r="35" spans="2:18" x14ac:dyDescent="0.2">
      <c r="B35" s="10">
        <v>43188</v>
      </c>
      <c r="C35" s="8" t="s">
        <v>927</v>
      </c>
      <c r="D35" s="8">
        <v>300049</v>
      </c>
      <c r="E35" s="8" t="str">
        <f>VLOOKUP(D35,Tablas!$B$4:$C$1060,2,0)</f>
        <v>LLANTA TRASERA 3.00/R18</v>
      </c>
      <c r="F35" s="8" t="str">
        <f>VLOOKUP(D35,Tablas!$B:$E,4,0)</f>
        <v>UN</v>
      </c>
      <c r="G35" s="8" t="str">
        <f>VLOOKUP(D35,Tablas!$B:$D,3,0)</f>
        <v>11 - LLANTAS Y HULES</v>
      </c>
      <c r="H35" s="8">
        <v>100009</v>
      </c>
      <c r="I35" s="8" t="str">
        <f>VLOOKUP(Tabla7[[#This Row],[Código del cliente]],Tablas!$O$4:$S$16,2,0)</f>
        <v>CIA S.A</v>
      </c>
      <c r="J35" s="8" t="str">
        <f>VLOOKUP(Tabla7[[#This Row],[Código del cliente]],Tablas!$O$4:$S$16,3,0)</f>
        <v>MAYORISTAS</v>
      </c>
      <c r="K35" s="10">
        <v>43205</v>
      </c>
      <c r="L35" s="8">
        <f t="shared" si="0"/>
        <v>17</v>
      </c>
      <c r="M35" s="8">
        <f>VLOOKUP(D35,Tabla1345[#All],5,0)</f>
        <v>12</v>
      </c>
      <c r="N35" s="15" t="str">
        <f t="shared" si="1"/>
        <v>NO</v>
      </c>
      <c r="O35" s="15" t="s">
        <v>885</v>
      </c>
      <c r="P35" s="15" t="s">
        <v>884</v>
      </c>
      <c r="Q35" s="15" t="str">
        <f>VLOOKUP(MONTH(Tabla7[[#This Row],[Fecha]]),Tablas!$U$4:$V$15,2,0)</f>
        <v>Mar</v>
      </c>
      <c r="R35" s="8">
        <f>YEAR(Tabla7[[#This Row],[Fecha]])</f>
        <v>2018</v>
      </c>
    </row>
    <row r="36" spans="2:18" x14ac:dyDescent="0.2">
      <c r="B36" s="10">
        <v>43210</v>
      </c>
      <c r="C36" s="8" t="s">
        <v>928</v>
      </c>
      <c r="D36" s="8">
        <v>300962</v>
      </c>
      <c r="E36" s="8" t="str">
        <f>VLOOKUP(D36,Tablas!$B$4:$C$1060,2,0)</f>
        <v>PIEZAS INCRUSTABLES</v>
      </c>
      <c r="F36" s="8" t="str">
        <f>VLOOKUP(D36,Tablas!$B:$E,4,0)</f>
        <v>UN</v>
      </c>
      <c r="G36" s="8" t="str">
        <f>VLOOKUP(D36,Tablas!$B:$D,3,0)</f>
        <v>08 - ELECTRICO</v>
      </c>
      <c r="H36" s="8">
        <v>100011</v>
      </c>
      <c r="I36" s="8" t="str">
        <f>VLOOKUP(Tabla7[[#This Row],[Código del cliente]],Tablas!$O$4:$S$16,2,0)</f>
        <v>CONCYSA</v>
      </c>
      <c r="J36" s="8" t="str">
        <f>VLOOKUP(Tabla7[[#This Row],[Código del cliente]],Tablas!$O$4:$S$16,3,0)</f>
        <v>PROYECTOS</v>
      </c>
      <c r="K36" s="10">
        <v>43234</v>
      </c>
      <c r="L36" s="8">
        <f t="shared" si="0"/>
        <v>24</v>
      </c>
      <c r="M36" s="8">
        <f>VLOOKUP(D36,Tabla1345[#All],5,0)</f>
        <v>19</v>
      </c>
      <c r="N36" s="15" t="str">
        <f t="shared" si="1"/>
        <v>NO</v>
      </c>
      <c r="O36" s="15" t="s">
        <v>885</v>
      </c>
      <c r="P36" s="15" t="s">
        <v>884</v>
      </c>
      <c r="Q36" s="15" t="str">
        <f>VLOOKUP(MONTH(Tabla7[[#This Row],[Fecha]]),Tablas!$U$4:$V$15,2,0)</f>
        <v>Abr</v>
      </c>
      <c r="R36" s="8">
        <f>YEAR(Tabla7[[#This Row],[Fecha]])</f>
        <v>2018</v>
      </c>
    </row>
    <row r="37" spans="2:18" x14ac:dyDescent="0.2">
      <c r="B37" s="10">
        <v>43254</v>
      </c>
      <c r="C37" s="8" t="s">
        <v>929</v>
      </c>
      <c r="D37" s="8">
        <v>300117</v>
      </c>
      <c r="E37" s="8" t="str">
        <f>VLOOKUP(D37,Tablas!$B$4:$C$1060,2,0)</f>
        <v>CONJUNTO DE AMORTIGUADOR TRASE</v>
      </c>
      <c r="F37" s="8" t="str">
        <f>VLOOKUP(D37,Tablas!$B:$E,4,0)</f>
        <v>UN</v>
      </c>
      <c r="G37" s="8" t="str">
        <f>VLOOKUP(D37,Tablas!$B:$D,3,0)</f>
        <v>06 - AMORTIGUADORES</v>
      </c>
      <c r="H37" s="8">
        <v>100003</v>
      </c>
      <c r="I37" s="8" t="str">
        <f>VLOOKUP(Tabla7[[#This Row],[Código del cliente]],Tablas!$O$4:$S$16,2,0)</f>
        <v>JUAN SOSA</v>
      </c>
      <c r="J37" s="8" t="str">
        <f>VLOOKUP(Tabla7[[#This Row],[Código del cliente]],Tablas!$O$4:$S$16,3,0)</f>
        <v>HOMECENTER</v>
      </c>
      <c r="K37" s="10">
        <v>43271</v>
      </c>
      <c r="L37" s="8">
        <f t="shared" si="0"/>
        <v>17</v>
      </c>
      <c r="M37" s="8">
        <f>VLOOKUP(D37,Tabla1345[#All],5,0)</f>
        <v>26</v>
      </c>
      <c r="N37" s="15" t="str">
        <f t="shared" si="1"/>
        <v>SI</v>
      </c>
      <c r="O37" s="15" t="s">
        <v>884</v>
      </c>
      <c r="P37" s="15" t="s">
        <v>884</v>
      </c>
      <c r="Q37" s="15" t="str">
        <f>VLOOKUP(MONTH(Tabla7[[#This Row],[Fecha]]),Tablas!$U$4:$V$15,2,0)</f>
        <v>Jun</v>
      </c>
      <c r="R37" s="8">
        <f>YEAR(Tabla7[[#This Row],[Fecha]])</f>
        <v>2018</v>
      </c>
    </row>
    <row r="38" spans="2:18" x14ac:dyDescent="0.2">
      <c r="B38" s="10">
        <v>43103</v>
      </c>
      <c r="C38" s="8" t="s">
        <v>930</v>
      </c>
      <c r="D38" s="8">
        <v>300795</v>
      </c>
      <c r="E38" s="8" t="str">
        <f>VLOOKUP(D38,Tablas!$B$4:$C$1060,2,0)</f>
        <v>GUARDA CADENA</v>
      </c>
      <c r="F38" s="8" t="str">
        <f>VLOOKUP(D38,Tablas!$B:$E,4,0)</f>
        <v>UN</v>
      </c>
      <c r="G38" s="8" t="str">
        <f>VLOOKUP(D38,Tablas!$B:$D,3,0)</f>
        <v>15 - MISCELANEOS</v>
      </c>
      <c r="H38" s="8">
        <v>100006</v>
      </c>
      <c r="I38" s="8" t="str">
        <f>VLOOKUP(Tabla7[[#This Row],[Código del cliente]],Tablas!$O$4:$S$16,2,0)</f>
        <v>MECHATRONIC</v>
      </c>
      <c r="J38" s="8" t="str">
        <f>VLOOKUP(Tabla7[[#This Row],[Código del cliente]],Tablas!$O$4:$S$16,3,0)</f>
        <v>HOMECENTER</v>
      </c>
      <c r="K38" s="10">
        <v>43132</v>
      </c>
      <c r="L38" s="8">
        <f t="shared" si="0"/>
        <v>29</v>
      </c>
      <c r="M38" s="8">
        <f>VLOOKUP(D38,Tabla1345[#All],5,0)</f>
        <v>10</v>
      </c>
      <c r="N38" s="15" t="str">
        <f t="shared" si="1"/>
        <v>NO</v>
      </c>
      <c r="O38" s="15" t="s">
        <v>884</v>
      </c>
      <c r="P38" s="15" t="s">
        <v>885</v>
      </c>
      <c r="Q38" s="15" t="str">
        <f>VLOOKUP(MONTH(Tabla7[[#This Row],[Fecha]]),Tablas!$U$4:$V$15,2,0)</f>
        <v>Ene</v>
      </c>
      <c r="R38" s="8">
        <f>YEAR(Tabla7[[#This Row],[Fecha]])</f>
        <v>2018</v>
      </c>
    </row>
    <row r="39" spans="2:18" x14ac:dyDescent="0.2">
      <c r="B39" s="10">
        <v>43151</v>
      </c>
      <c r="C39" s="8" t="s">
        <v>931</v>
      </c>
      <c r="D39" s="8">
        <v>300923</v>
      </c>
      <c r="E39" s="8" t="str">
        <f>VLOOKUP(D39,Tablas!$B$4:$C$1060,2,0)</f>
        <v>BASE DEFENSA HORQUILLA DEL</v>
      </c>
      <c r="F39" s="8" t="str">
        <f>VLOOKUP(D39,Tablas!$B:$E,4,0)</f>
        <v>UN</v>
      </c>
      <c r="G39" s="8" t="str">
        <f>VLOOKUP(D39,Tablas!$B:$D,3,0)</f>
        <v>15 - MISCELANEOS</v>
      </c>
      <c r="H39" s="8">
        <v>100012</v>
      </c>
      <c r="I39" s="8" t="str">
        <f>VLOOKUP(Tabla7[[#This Row],[Código del cliente]],Tablas!$O$4:$S$16,2,0)</f>
        <v>MAESTRO</v>
      </c>
      <c r="J39" s="8" t="str">
        <f>VLOOKUP(Tabla7[[#This Row],[Código del cliente]],Tablas!$O$4:$S$16,3,0)</f>
        <v>INSTITUCIONAL</v>
      </c>
      <c r="K39" s="10">
        <v>43189</v>
      </c>
      <c r="L39" s="8">
        <f t="shared" si="0"/>
        <v>38</v>
      </c>
      <c r="M39" s="8">
        <f>VLOOKUP(D39,Tabla1345[#All],5,0)</f>
        <v>22</v>
      </c>
      <c r="N39" s="15" t="str">
        <f t="shared" si="1"/>
        <v>NO</v>
      </c>
      <c r="O39" s="15" t="s">
        <v>885</v>
      </c>
      <c r="P39" s="15" t="s">
        <v>884</v>
      </c>
      <c r="Q39" s="15" t="str">
        <f>VLOOKUP(MONTH(Tabla7[[#This Row],[Fecha]]),Tablas!$U$4:$V$15,2,0)</f>
        <v>Feb</v>
      </c>
      <c r="R39" s="8">
        <f>YEAR(Tabla7[[#This Row],[Fecha]])</f>
        <v>2018</v>
      </c>
    </row>
    <row r="40" spans="2:18" x14ac:dyDescent="0.2">
      <c r="B40" s="10">
        <v>43106</v>
      </c>
      <c r="C40" s="8" t="s">
        <v>932</v>
      </c>
      <c r="D40" s="8">
        <v>300742</v>
      </c>
      <c r="E40" s="8" t="str">
        <f>VLOOKUP(D40,Tablas!$B$4:$C$1060,2,0)</f>
        <v>EMPAQUETADURA CUBIERTA IZQ</v>
      </c>
      <c r="F40" s="8" t="str">
        <f>VLOOKUP(D40,Tablas!$B:$E,4,0)</f>
        <v>UN</v>
      </c>
      <c r="G40" s="8" t="str">
        <f>VLOOKUP(D40,Tablas!$B:$D,3,0)</f>
        <v>09 - PARTES DE MOTOR</v>
      </c>
      <c r="H40" s="8">
        <v>100011</v>
      </c>
      <c r="I40" s="8" t="str">
        <f>VLOOKUP(Tabla7[[#This Row],[Código del cliente]],Tablas!$O$4:$S$16,2,0)</f>
        <v>CONCYSA</v>
      </c>
      <c r="J40" s="8" t="str">
        <f>VLOOKUP(Tabla7[[#This Row],[Código del cliente]],Tablas!$O$4:$S$16,3,0)</f>
        <v>PROYECTOS</v>
      </c>
      <c r="K40" s="10">
        <v>43112</v>
      </c>
      <c r="L40" s="8">
        <f t="shared" si="0"/>
        <v>6</v>
      </c>
      <c r="M40" s="8">
        <f>VLOOKUP(D40,Tabla1345[#All],5,0)</f>
        <v>21</v>
      </c>
      <c r="N40" s="15" t="str">
        <f t="shared" si="1"/>
        <v>SI</v>
      </c>
      <c r="O40" s="15" t="s">
        <v>884</v>
      </c>
      <c r="P40" s="15" t="s">
        <v>884</v>
      </c>
      <c r="Q40" s="15" t="str">
        <f>VLOOKUP(MONTH(Tabla7[[#This Row],[Fecha]]),Tablas!$U$4:$V$15,2,0)</f>
        <v>Ene</v>
      </c>
      <c r="R40" s="8">
        <f>YEAR(Tabla7[[#This Row],[Fecha]])</f>
        <v>2018</v>
      </c>
    </row>
    <row r="41" spans="2:18" x14ac:dyDescent="0.2">
      <c r="B41" s="10">
        <v>43219</v>
      </c>
      <c r="C41" s="8" t="s">
        <v>933</v>
      </c>
      <c r="D41" s="8">
        <v>300474</v>
      </c>
      <c r="E41" s="8" t="str">
        <f>VLOOKUP(D41,Tablas!$B$4:$C$1060,2,0)</f>
        <v>CUBIERTA DE NUMERO DE SERIE</v>
      </c>
      <c r="F41" s="8" t="str">
        <f>VLOOKUP(D41,Tablas!$B:$E,4,0)</f>
        <v>UN</v>
      </c>
      <c r="G41" s="8" t="str">
        <f>VLOOKUP(D41,Tablas!$B:$D,3,0)</f>
        <v>05 - COLISION</v>
      </c>
      <c r="H41" s="8">
        <v>100012</v>
      </c>
      <c r="I41" s="8" t="str">
        <f>VLOOKUP(Tabla7[[#This Row],[Código del cliente]],Tablas!$O$4:$S$16,2,0)</f>
        <v>MAESTRO</v>
      </c>
      <c r="J41" s="8" t="str">
        <f>VLOOKUP(Tabla7[[#This Row],[Código del cliente]],Tablas!$O$4:$S$16,3,0)</f>
        <v>INSTITUCIONAL</v>
      </c>
      <c r="K41" s="10">
        <v>43254</v>
      </c>
      <c r="L41" s="8">
        <f t="shared" si="0"/>
        <v>35</v>
      </c>
      <c r="M41" s="8">
        <f>VLOOKUP(D41,Tabla1345[#All],5,0)</f>
        <v>7</v>
      </c>
      <c r="N41" s="15" t="str">
        <f t="shared" si="1"/>
        <v>NO</v>
      </c>
      <c r="O41" s="15" t="s">
        <v>884</v>
      </c>
      <c r="P41" s="15" t="s">
        <v>884</v>
      </c>
      <c r="Q41" s="15" t="str">
        <f>VLOOKUP(MONTH(Tabla7[[#This Row],[Fecha]]),Tablas!$U$4:$V$15,2,0)</f>
        <v>Abr</v>
      </c>
      <c r="R41" s="8">
        <f>YEAR(Tabla7[[#This Row],[Fecha]])</f>
        <v>2018</v>
      </c>
    </row>
    <row r="42" spans="2:18" x14ac:dyDescent="0.2">
      <c r="B42" s="10">
        <v>43218</v>
      </c>
      <c r="C42" s="8" t="s">
        <v>934</v>
      </c>
      <c r="D42" s="8">
        <v>300953</v>
      </c>
      <c r="E42" s="8" t="str">
        <f>VLOOKUP(D42,Tablas!$B$4:$C$1060,2,0)</f>
        <v>RETROVISOR DERECHO VERDE</v>
      </c>
      <c r="F42" s="8" t="str">
        <f>VLOOKUP(D42,Tablas!$B:$E,4,0)</f>
        <v>UN</v>
      </c>
      <c r="G42" s="8" t="str">
        <f>VLOOKUP(D42,Tablas!$B:$D,3,0)</f>
        <v>05 - COLISION</v>
      </c>
      <c r="H42" s="8">
        <v>100005</v>
      </c>
      <c r="I42" s="8" t="str">
        <f>VLOOKUP(Tabla7[[#This Row],[Código del cliente]],Tablas!$O$4:$S$16,2,0)</f>
        <v>UNION S.A</v>
      </c>
      <c r="J42" s="8" t="str">
        <f>VLOOKUP(Tabla7[[#This Row],[Código del cliente]],Tablas!$O$4:$S$16,3,0)</f>
        <v>HOMECENTER</v>
      </c>
      <c r="K42" s="10">
        <v>43224</v>
      </c>
      <c r="L42" s="8">
        <f t="shared" si="0"/>
        <v>6</v>
      </c>
      <c r="M42" s="8">
        <f>VLOOKUP(D42,Tabla1345[#All],5,0)</f>
        <v>13</v>
      </c>
      <c r="N42" s="15" t="str">
        <f t="shared" si="1"/>
        <v>SI</v>
      </c>
      <c r="O42" s="15" t="s">
        <v>884</v>
      </c>
      <c r="P42" s="15" t="s">
        <v>885</v>
      </c>
      <c r="Q42" s="15" t="str">
        <f>VLOOKUP(MONTH(Tabla7[[#This Row],[Fecha]]),Tablas!$U$4:$V$15,2,0)</f>
        <v>Abr</v>
      </c>
      <c r="R42" s="8">
        <f>YEAR(Tabla7[[#This Row],[Fecha]])</f>
        <v>2018</v>
      </c>
    </row>
    <row r="43" spans="2:18" x14ac:dyDescent="0.2">
      <c r="B43" s="10">
        <v>43233</v>
      </c>
      <c r="C43" s="8" t="s">
        <v>935</v>
      </c>
      <c r="D43" s="8">
        <v>300163</v>
      </c>
      <c r="E43" s="8" t="str">
        <f>VLOOKUP(D43,Tablas!$B$4:$C$1060,2,0)</f>
        <v>PIN DE SUJECION 10*16</v>
      </c>
      <c r="F43" s="8" t="str">
        <f>VLOOKUP(D43,Tablas!$B:$E,4,0)</f>
        <v>UN</v>
      </c>
      <c r="G43" s="8" t="str">
        <f>VLOOKUP(D43,Tablas!$B:$D,3,0)</f>
        <v>09 - PARTES DE MOTOR</v>
      </c>
      <c r="H43" s="8">
        <v>100013</v>
      </c>
      <c r="I43" s="8" t="str">
        <f>VLOOKUP(Tabla7[[#This Row],[Código del cliente]],Tablas!$O$4:$S$16,2,0)</f>
        <v>SODIMAC</v>
      </c>
      <c r="J43" s="8" t="str">
        <f>VLOOKUP(Tabla7[[#This Row],[Código del cliente]],Tablas!$O$4:$S$16,3,0)</f>
        <v>HOMECENTER</v>
      </c>
      <c r="K43" s="10">
        <v>43257</v>
      </c>
      <c r="L43" s="8">
        <f t="shared" si="0"/>
        <v>24</v>
      </c>
      <c r="M43" s="8">
        <f>VLOOKUP(D43,Tabla1345[#All],5,0)</f>
        <v>7</v>
      </c>
      <c r="N43" s="15" t="str">
        <f t="shared" si="1"/>
        <v>NO</v>
      </c>
      <c r="O43" s="15" t="s">
        <v>884</v>
      </c>
      <c r="P43" s="15" t="s">
        <v>884</v>
      </c>
      <c r="Q43" s="15" t="str">
        <f>VLOOKUP(MONTH(Tabla7[[#This Row],[Fecha]]),Tablas!$U$4:$V$15,2,0)</f>
        <v>May</v>
      </c>
      <c r="R43" s="8">
        <f>YEAR(Tabla7[[#This Row],[Fecha]])</f>
        <v>2018</v>
      </c>
    </row>
    <row r="44" spans="2:18" x14ac:dyDescent="0.2">
      <c r="B44" s="10">
        <v>43151</v>
      </c>
      <c r="C44" s="8" t="s">
        <v>936</v>
      </c>
      <c r="D44" s="8">
        <v>300831</v>
      </c>
      <c r="E44" s="8" t="str">
        <f>VLOOKUP(D44,Tablas!$B$4:$C$1060,2,0)</f>
        <v>DEFENSA TACONERA</v>
      </c>
      <c r="F44" s="8" t="str">
        <f>VLOOKUP(D44,Tablas!$B:$E,4,0)</f>
        <v>UN</v>
      </c>
      <c r="G44" s="8" t="str">
        <f>VLOOKUP(D44,Tablas!$B:$D,3,0)</f>
        <v>07 - PEDALES Y POSAPIES</v>
      </c>
      <c r="H44" s="8">
        <v>100005</v>
      </c>
      <c r="I44" s="8" t="str">
        <f>VLOOKUP(Tabla7[[#This Row],[Código del cliente]],Tablas!$O$4:$S$16,2,0)</f>
        <v>UNION S.A</v>
      </c>
      <c r="J44" s="8" t="str">
        <f>VLOOKUP(Tabla7[[#This Row],[Código del cliente]],Tablas!$O$4:$S$16,3,0)</f>
        <v>HOMECENTER</v>
      </c>
      <c r="K44" s="10">
        <v>43157</v>
      </c>
      <c r="L44" s="8">
        <f t="shared" si="0"/>
        <v>6</v>
      </c>
      <c r="M44" s="8">
        <f>VLOOKUP(D44,Tabla1345[#All],5,0)</f>
        <v>30</v>
      </c>
      <c r="N44" s="15" t="str">
        <f t="shared" si="1"/>
        <v>SI</v>
      </c>
      <c r="O44" s="15" t="s">
        <v>884</v>
      </c>
      <c r="P44" s="15" t="s">
        <v>884</v>
      </c>
      <c r="Q44" s="15" t="str">
        <f>VLOOKUP(MONTH(Tabla7[[#This Row],[Fecha]]),Tablas!$U$4:$V$15,2,0)</f>
        <v>Feb</v>
      </c>
      <c r="R44" s="8">
        <f>YEAR(Tabla7[[#This Row],[Fecha]])</f>
        <v>2018</v>
      </c>
    </row>
    <row r="45" spans="2:18" x14ac:dyDescent="0.2">
      <c r="B45" s="10">
        <v>43206</v>
      </c>
      <c r="C45" s="8" t="s">
        <v>937</v>
      </c>
      <c r="D45" s="8">
        <v>300765</v>
      </c>
      <c r="E45" s="8" t="str">
        <f>VLOOKUP(D45,Tablas!$B$4:$C$1060,2,0)</f>
        <v>TORNILLO "B" CILINDRO (BIRLO)</v>
      </c>
      <c r="F45" s="8" t="str">
        <f>VLOOKUP(D45,Tablas!$B:$E,4,0)</f>
        <v>UN</v>
      </c>
      <c r="G45" s="8" t="str">
        <f>VLOOKUP(D45,Tablas!$B:$D,3,0)</f>
        <v>15 - MISCELANEOS</v>
      </c>
      <c r="H45" s="8">
        <v>100004</v>
      </c>
      <c r="I45" s="8" t="str">
        <f>VLOOKUP(Tabla7[[#This Row],[Código del cliente]],Tablas!$O$4:$S$16,2,0)</f>
        <v>EMPRESA DEL NORTE</v>
      </c>
      <c r="J45" s="8" t="str">
        <f>VLOOKUP(Tabla7[[#This Row],[Código del cliente]],Tablas!$O$4:$S$16,3,0)</f>
        <v>HOMECENTER</v>
      </c>
      <c r="K45" s="10">
        <v>43246</v>
      </c>
      <c r="L45" s="8">
        <f t="shared" si="0"/>
        <v>40</v>
      </c>
      <c r="M45" s="8">
        <f>VLOOKUP(D45,Tabla1345[#All],5,0)</f>
        <v>26</v>
      </c>
      <c r="N45" s="15" t="str">
        <f t="shared" si="1"/>
        <v>NO</v>
      </c>
      <c r="O45" s="15" t="s">
        <v>884</v>
      </c>
      <c r="P45" s="15" t="s">
        <v>884</v>
      </c>
      <c r="Q45" s="15" t="str">
        <f>VLOOKUP(MONTH(Tabla7[[#This Row],[Fecha]]),Tablas!$U$4:$V$15,2,0)</f>
        <v>Abr</v>
      </c>
      <c r="R45" s="8">
        <f>YEAR(Tabla7[[#This Row],[Fecha]])</f>
        <v>2018</v>
      </c>
    </row>
    <row r="46" spans="2:18" x14ac:dyDescent="0.2">
      <c r="B46" s="10">
        <v>43222</v>
      </c>
      <c r="C46" s="8" t="s">
        <v>938</v>
      </c>
      <c r="D46" s="8">
        <v>300983</v>
      </c>
      <c r="E46" s="8" t="str">
        <f>VLOOKUP(D46,Tablas!$B$4:$C$1060,2,0)</f>
        <v>RETROVISOR IZQUIERDO AZUL</v>
      </c>
      <c r="F46" s="8" t="str">
        <f>VLOOKUP(D46,Tablas!$B:$E,4,0)</f>
        <v>UN</v>
      </c>
      <c r="G46" s="8" t="str">
        <f>VLOOKUP(D46,Tablas!$B:$D,3,0)</f>
        <v>05 - COLISION</v>
      </c>
      <c r="H46" s="8">
        <v>100002</v>
      </c>
      <c r="I46" s="8" t="str">
        <f>VLOOKUP(Tabla7[[#This Row],[Código del cliente]],Tablas!$O$4:$S$16,2,0)</f>
        <v>EL DORADO</v>
      </c>
      <c r="J46" s="8" t="str">
        <f>VLOOKUP(Tabla7[[#This Row],[Código del cliente]],Tablas!$O$4:$S$16,3,0)</f>
        <v>RETAIL</v>
      </c>
      <c r="K46" s="10">
        <v>43228</v>
      </c>
      <c r="L46" s="8">
        <f t="shared" si="0"/>
        <v>6</v>
      </c>
      <c r="M46" s="8">
        <f>VLOOKUP(D46,Tabla1345[#All],5,0)</f>
        <v>30</v>
      </c>
      <c r="N46" s="15" t="str">
        <f t="shared" si="1"/>
        <v>SI</v>
      </c>
      <c r="O46" s="15" t="s">
        <v>884</v>
      </c>
      <c r="P46" s="15" t="s">
        <v>884</v>
      </c>
      <c r="Q46" s="15" t="str">
        <f>VLOOKUP(MONTH(Tabla7[[#This Row],[Fecha]]),Tablas!$U$4:$V$15,2,0)</f>
        <v>May</v>
      </c>
      <c r="R46" s="8">
        <f>YEAR(Tabla7[[#This Row],[Fecha]])</f>
        <v>2018</v>
      </c>
    </row>
    <row r="47" spans="2:18" x14ac:dyDescent="0.2">
      <c r="B47" s="10">
        <v>43233</v>
      </c>
      <c r="C47" s="8" t="s">
        <v>939</v>
      </c>
      <c r="D47" s="8">
        <v>300932</v>
      </c>
      <c r="E47" s="8" t="str">
        <f>VLOOKUP(D47,Tablas!$B$4:$C$1060,2,0)</f>
        <v>RELE DE ENCENDIDO</v>
      </c>
      <c r="F47" s="8" t="str">
        <f>VLOOKUP(D47,Tablas!$B:$E,4,0)</f>
        <v>UN</v>
      </c>
      <c r="G47" s="8" t="str">
        <f>VLOOKUP(D47,Tablas!$B:$D,3,0)</f>
        <v>08 - ELECTRICO</v>
      </c>
      <c r="H47" s="8">
        <v>100009</v>
      </c>
      <c r="I47" s="8" t="str">
        <f>VLOOKUP(Tabla7[[#This Row],[Código del cliente]],Tablas!$O$4:$S$16,2,0)</f>
        <v>CIA S.A</v>
      </c>
      <c r="J47" s="8" t="str">
        <f>VLOOKUP(Tabla7[[#This Row],[Código del cliente]],Tablas!$O$4:$S$16,3,0)</f>
        <v>MAYORISTAS</v>
      </c>
      <c r="K47" s="10">
        <v>43241</v>
      </c>
      <c r="L47" s="8">
        <f t="shared" si="0"/>
        <v>8</v>
      </c>
      <c r="M47" s="8">
        <f>VLOOKUP(D47,Tabla1345[#All],5,0)</f>
        <v>24</v>
      </c>
      <c r="N47" s="15" t="str">
        <f t="shared" si="1"/>
        <v>SI</v>
      </c>
      <c r="O47" s="15" t="s">
        <v>884</v>
      </c>
      <c r="P47" s="15" t="s">
        <v>885</v>
      </c>
      <c r="Q47" s="15" t="str">
        <f>VLOOKUP(MONTH(Tabla7[[#This Row],[Fecha]]),Tablas!$U$4:$V$15,2,0)</f>
        <v>May</v>
      </c>
      <c r="R47" s="8">
        <f>YEAR(Tabla7[[#This Row],[Fecha]])</f>
        <v>2018</v>
      </c>
    </row>
    <row r="48" spans="2:18" x14ac:dyDescent="0.2">
      <c r="B48" s="10">
        <v>43213</v>
      </c>
      <c r="C48" s="8" t="s">
        <v>940</v>
      </c>
      <c r="D48" s="8">
        <v>300270</v>
      </c>
      <c r="E48" s="8" t="str">
        <f>VLOOKUP(D48,Tablas!$B$4:$C$1060,2,0)</f>
        <v>MANGUERAS DE FRENO DELANTERO</v>
      </c>
      <c r="F48" s="8" t="str">
        <f>VLOOKUP(D48,Tablas!$B:$E,4,0)</f>
        <v>UN</v>
      </c>
      <c r="G48" s="8" t="str">
        <f>VLOOKUP(D48,Tablas!$B:$D,3,0)</f>
        <v>11 - LLANTAS Y HULES</v>
      </c>
      <c r="H48" s="8">
        <v>100006</v>
      </c>
      <c r="I48" s="8" t="str">
        <f>VLOOKUP(Tabla7[[#This Row],[Código del cliente]],Tablas!$O$4:$S$16,2,0)</f>
        <v>MECHATRONIC</v>
      </c>
      <c r="J48" s="8" t="str">
        <f>VLOOKUP(Tabla7[[#This Row],[Código del cliente]],Tablas!$O$4:$S$16,3,0)</f>
        <v>HOMECENTER</v>
      </c>
      <c r="K48" s="10">
        <v>43247</v>
      </c>
      <c r="L48" s="8">
        <f t="shared" si="0"/>
        <v>34</v>
      </c>
      <c r="M48" s="8">
        <f>VLOOKUP(D48,Tabla1345[#All],5,0)</f>
        <v>5</v>
      </c>
      <c r="N48" s="15" t="str">
        <f t="shared" si="1"/>
        <v>NO</v>
      </c>
      <c r="O48" s="15" t="s">
        <v>885</v>
      </c>
      <c r="P48" s="15" t="s">
        <v>885</v>
      </c>
      <c r="Q48" s="15" t="str">
        <f>VLOOKUP(MONTH(Tabla7[[#This Row],[Fecha]]),Tablas!$U$4:$V$15,2,0)</f>
        <v>Abr</v>
      </c>
      <c r="R48" s="8">
        <f>YEAR(Tabla7[[#This Row],[Fecha]])</f>
        <v>2018</v>
      </c>
    </row>
    <row r="49" spans="2:18" x14ac:dyDescent="0.2">
      <c r="B49" s="10">
        <v>43233</v>
      </c>
      <c r="C49" s="8" t="s">
        <v>941</v>
      </c>
      <c r="D49" s="8">
        <v>300980</v>
      </c>
      <c r="E49" s="8" t="str">
        <f>VLOOKUP(D49,Tablas!$B$4:$C$1060,2,0)</f>
        <v>RESORTE INTERRUPTOR DE FRENO</v>
      </c>
      <c r="F49" s="8" t="str">
        <f>VLOOKUP(D49,Tablas!$B:$E,4,0)</f>
        <v>UN</v>
      </c>
      <c r="G49" s="8" t="str">
        <f>VLOOKUP(D49,Tablas!$B:$D,3,0)</f>
        <v>07 - PEDALES Y POSAPIES</v>
      </c>
      <c r="H49" s="8">
        <v>100002</v>
      </c>
      <c r="I49" s="8" t="str">
        <f>VLOOKUP(Tabla7[[#This Row],[Código del cliente]],Tablas!$O$4:$S$16,2,0)</f>
        <v>EL DORADO</v>
      </c>
      <c r="J49" s="8" t="str">
        <f>VLOOKUP(Tabla7[[#This Row],[Código del cliente]],Tablas!$O$4:$S$16,3,0)</f>
        <v>RETAIL</v>
      </c>
      <c r="K49" s="10">
        <v>43265</v>
      </c>
      <c r="L49" s="8">
        <f t="shared" si="0"/>
        <v>32</v>
      </c>
      <c r="M49" s="8">
        <f>VLOOKUP(D49,Tabla1345[#All],5,0)</f>
        <v>19</v>
      </c>
      <c r="N49" s="15" t="str">
        <f t="shared" si="1"/>
        <v>NO</v>
      </c>
      <c r="O49" s="15" t="s">
        <v>884</v>
      </c>
      <c r="P49" s="15" t="s">
        <v>884</v>
      </c>
      <c r="Q49" s="15" t="str">
        <f>VLOOKUP(MONTH(Tabla7[[#This Row],[Fecha]]),Tablas!$U$4:$V$15,2,0)</f>
        <v>May</v>
      </c>
      <c r="R49" s="8">
        <f>YEAR(Tabla7[[#This Row],[Fecha]])</f>
        <v>2018</v>
      </c>
    </row>
    <row r="50" spans="2:18" x14ac:dyDescent="0.2">
      <c r="B50" s="10">
        <v>43290</v>
      </c>
      <c r="C50" s="8" t="s">
        <v>942</v>
      </c>
      <c r="D50" s="8">
        <v>300578</v>
      </c>
      <c r="E50" s="8" t="str">
        <f>VLOOKUP(D50,Tablas!$B$4:$C$1060,2,0)</f>
        <v>SEGURO DE VALVULA</v>
      </c>
      <c r="F50" s="8" t="str">
        <f>VLOOKUP(D50,Tablas!$B:$E,4,0)</f>
        <v>UN</v>
      </c>
      <c r="G50" s="8" t="str">
        <f>VLOOKUP(D50,Tablas!$B:$D,3,0)</f>
        <v>09 - PARTES DE MOTOR</v>
      </c>
      <c r="H50" s="8">
        <v>100007</v>
      </c>
      <c r="I50" s="8" t="str">
        <f>VLOOKUP(Tabla7[[#This Row],[Código del cliente]],Tablas!$O$4:$S$16,2,0)</f>
        <v>INPACTO S.A</v>
      </c>
      <c r="J50" s="8" t="str">
        <f>VLOOKUP(Tabla7[[#This Row],[Código del cliente]],Tablas!$O$4:$S$16,3,0)</f>
        <v>RETAIL</v>
      </c>
      <c r="K50" s="10">
        <v>43301</v>
      </c>
      <c r="L50" s="8">
        <f t="shared" si="0"/>
        <v>11</v>
      </c>
      <c r="M50" s="8">
        <f>VLOOKUP(D50,Tabla1345[#All],5,0)</f>
        <v>6</v>
      </c>
      <c r="N50" s="15" t="str">
        <f t="shared" si="1"/>
        <v>NO</v>
      </c>
      <c r="O50" s="15" t="s">
        <v>885</v>
      </c>
      <c r="P50" s="15" t="s">
        <v>884</v>
      </c>
      <c r="Q50" s="15" t="str">
        <f>VLOOKUP(MONTH(Tabla7[[#This Row],[Fecha]]),Tablas!$U$4:$V$15,2,0)</f>
        <v>Jul</v>
      </c>
      <c r="R50" s="8">
        <f>YEAR(Tabla7[[#This Row],[Fecha]])</f>
        <v>2018</v>
      </c>
    </row>
    <row r="51" spans="2:18" x14ac:dyDescent="0.2">
      <c r="B51" s="10">
        <v>43114</v>
      </c>
      <c r="C51" s="8" t="s">
        <v>943</v>
      </c>
      <c r="D51" s="8">
        <v>300850</v>
      </c>
      <c r="E51" s="8" t="str">
        <f>VLOOKUP(D51,Tablas!$B$4:$C$1060,2,0)</f>
        <v>EMPAQUETADURA PROTECT CUB SUP</v>
      </c>
      <c r="F51" s="8" t="str">
        <f>VLOOKUP(D51,Tablas!$B:$E,4,0)</f>
        <v>UN</v>
      </c>
      <c r="G51" s="8" t="str">
        <f>VLOOKUP(D51,Tablas!$B:$D,3,0)</f>
        <v>15 - MISCELANEOS</v>
      </c>
      <c r="H51" s="8">
        <v>100007</v>
      </c>
      <c r="I51" s="8" t="str">
        <f>VLOOKUP(Tabla7[[#This Row],[Código del cliente]],Tablas!$O$4:$S$16,2,0)</f>
        <v>INPACTO S.A</v>
      </c>
      <c r="J51" s="8" t="str">
        <f>VLOOKUP(Tabla7[[#This Row],[Código del cliente]],Tablas!$O$4:$S$16,3,0)</f>
        <v>RETAIL</v>
      </c>
      <c r="K51" s="10">
        <v>43129</v>
      </c>
      <c r="L51" s="8">
        <f t="shared" si="0"/>
        <v>15</v>
      </c>
      <c r="M51" s="8">
        <f>VLOOKUP(D51,Tabla1345[#All],5,0)</f>
        <v>14</v>
      </c>
      <c r="N51" s="15" t="str">
        <f t="shared" si="1"/>
        <v>NO</v>
      </c>
      <c r="O51" s="15" t="s">
        <v>884</v>
      </c>
      <c r="P51" s="15" t="s">
        <v>884</v>
      </c>
      <c r="Q51" s="15" t="str">
        <f>VLOOKUP(MONTH(Tabla7[[#This Row],[Fecha]]),Tablas!$U$4:$V$15,2,0)</f>
        <v>Ene</v>
      </c>
      <c r="R51" s="8">
        <f>YEAR(Tabla7[[#This Row],[Fecha]])</f>
        <v>2018</v>
      </c>
    </row>
    <row r="52" spans="2:18" x14ac:dyDescent="0.2">
      <c r="B52" s="10">
        <v>43124</v>
      </c>
      <c r="C52" s="8" t="s">
        <v>944</v>
      </c>
      <c r="D52" s="8">
        <v>300197</v>
      </c>
      <c r="E52" s="8" t="str">
        <f>VLOOKUP(D52,Tablas!$B$4:$C$1060,2,0)</f>
        <v>CONJ. ENCENDIDO E INTER IZQ</v>
      </c>
      <c r="F52" s="8" t="str">
        <f>VLOOKUP(D52,Tablas!$B:$E,4,0)</f>
        <v>UN</v>
      </c>
      <c r="G52" s="8" t="str">
        <f>VLOOKUP(D52,Tablas!$B:$D,3,0)</f>
        <v>10 - PALANCAS Y CHICOTES</v>
      </c>
      <c r="H52" s="8">
        <v>100006</v>
      </c>
      <c r="I52" s="8" t="str">
        <f>VLOOKUP(Tabla7[[#This Row],[Código del cliente]],Tablas!$O$4:$S$16,2,0)</f>
        <v>MECHATRONIC</v>
      </c>
      <c r="J52" s="8" t="str">
        <f>VLOOKUP(Tabla7[[#This Row],[Código del cliente]],Tablas!$O$4:$S$16,3,0)</f>
        <v>HOMECENTER</v>
      </c>
      <c r="K52" s="10">
        <v>43136</v>
      </c>
      <c r="L52" s="8">
        <f t="shared" si="0"/>
        <v>12</v>
      </c>
      <c r="M52" s="8">
        <f>VLOOKUP(D52,Tabla1345[#All],5,0)</f>
        <v>25</v>
      </c>
      <c r="N52" s="15" t="str">
        <f t="shared" si="1"/>
        <v>SI</v>
      </c>
      <c r="O52" s="15" t="s">
        <v>884</v>
      </c>
      <c r="P52" s="15" t="s">
        <v>884</v>
      </c>
      <c r="Q52" s="15" t="str">
        <f>VLOOKUP(MONTH(Tabla7[[#This Row],[Fecha]]),Tablas!$U$4:$V$15,2,0)</f>
        <v>Ene</v>
      </c>
      <c r="R52" s="8">
        <f>YEAR(Tabla7[[#This Row],[Fecha]])</f>
        <v>2018</v>
      </c>
    </row>
    <row r="53" spans="2:18" x14ac:dyDescent="0.2">
      <c r="B53" s="10">
        <v>43146</v>
      </c>
      <c r="C53" s="8" t="s">
        <v>945</v>
      </c>
      <c r="D53" s="8">
        <v>300385</v>
      </c>
      <c r="E53" s="8" t="str">
        <f>VLOOKUP(D53,Tablas!$B$4:$C$1060,2,0)</f>
        <v>PUÑO DE GOMA IZQUIERDO</v>
      </c>
      <c r="F53" s="8" t="str">
        <f>VLOOKUP(D53,Tablas!$B:$E,4,0)</f>
        <v>UN</v>
      </c>
      <c r="G53" s="8" t="str">
        <f>VLOOKUP(D53,Tablas!$B:$D,3,0)</f>
        <v>11 - LLANTAS Y HULES</v>
      </c>
      <c r="H53" s="8">
        <v>100013</v>
      </c>
      <c r="I53" s="8" t="str">
        <f>VLOOKUP(Tabla7[[#This Row],[Código del cliente]],Tablas!$O$4:$S$16,2,0)</f>
        <v>SODIMAC</v>
      </c>
      <c r="J53" s="8" t="str">
        <f>VLOOKUP(Tabla7[[#This Row],[Código del cliente]],Tablas!$O$4:$S$16,3,0)</f>
        <v>HOMECENTER</v>
      </c>
      <c r="K53" s="10">
        <v>43161</v>
      </c>
      <c r="L53" s="8">
        <f t="shared" si="0"/>
        <v>15</v>
      </c>
      <c r="M53" s="8">
        <f>VLOOKUP(D53,Tabla1345[#All],5,0)</f>
        <v>12</v>
      </c>
      <c r="N53" s="15" t="str">
        <f t="shared" si="1"/>
        <v>NO</v>
      </c>
      <c r="O53" s="15" t="s">
        <v>884</v>
      </c>
      <c r="P53" s="15" t="s">
        <v>884</v>
      </c>
      <c r="Q53" s="15" t="str">
        <f>VLOOKUP(MONTH(Tabla7[[#This Row],[Fecha]]),Tablas!$U$4:$V$15,2,0)</f>
        <v>Feb</v>
      </c>
      <c r="R53" s="8">
        <f>YEAR(Tabla7[[#This Row],[Fecha]])</f>
        <v>2018</v>
      </c>
    </row>
    <row r="54" spans="2:18" x14ac:dyDescent="0.2">
      <c r="B54" s="10">
        <v>43275</v>
      </c>
      <c r="C54" s="8" t="s">
        <v>914</v>
      </c>
      <c r="D54" s="8">
        <v>300646</v>
      </c>
      <c r="E54" s="8" t="str">
        <f>VLOOKUP(D54,Tablas!$B$4:$C$1060,2,0)</f>
        <v>JUEGO DE ABRAZADERAS</v>
      </c>
      <c r="F54" s="8" t="str">
        <f>VLOOKUP(D54,Tablas!$B:$E,4,0)</f>
        <v>UN</v>
      </c>
      <c r="G54" s="8" t="str">
        <f>VLOOKUP(D54,Tablas!$B:$D,3,0)</f>
        <v>07 - PEDALES Y POSAPIES</v>
      </c>
      <c r="H54" s="8">
        <v>100007</v>
      </c>
      <c r="I54" s="8" t="str">
        <f>VLOOKUP(Tabla7[[#This Row],[Código del cliente]],Tablas!$O$4:$S$16,2,0)</f>
        <v>INPACTO S.A</v>
      </c>
      <c r="J54" s="8" t="str">
        <f>VLOOKUP(Tabla7[[#This Row],[Código del cliente]],Tablas!$O$4:$S$16,3,0)</f>
        <v>RETAIL</v>
      </c>
      <c r="K54" s="10">
        <v>43292</v>
      </c>
      <c r="L54" s="8">
        <f t="shared" si="0"/>
        <v>17</v>
      </c>
      <c r="M54" s="8">
        <f>VLOOKUP(D54,Tabla1345[#All],5,0)</f>
        <v>24</v>
      </c>
      <c r="N54" s="15" t="str">
        <f t="shared" si="1"/>
        <v>SI</v>
      </c>
      <c r="O54" s="15" t="s">
        <v>884</v>
      </c>
      <c r="P54" s="15" t="s">
        <v>884</v>
      </c>
      <c r="Q54" s="15" t="str">
        <f>VLOOKUP(MONTH(Tabla7[[#This Row],[Fecha]]),Tablas!$U$4:$V$15,2,0)</f>
        <v>Jun</v>
      </c>
      <c r="R54" s="8">
        <f>YEAR(Tabla7[[#This Row],[Fecha]])</f>
        <v>2018</v>
      </c>
    </row>
    <row r="55" spans="2:18" x14ac:dyDescent="0.2">
      <c r="B55" s="10">
        <v>43285</v>
      </c>
      <c r="C55" s="8" t="s">
        <v>915</v>
      </c>
      <c r="D55" s="8">
        <v>301029</v>
      </c>
      <c r="E55" s="8" t="str">
        <f>VLOOKUP(D55,Tablas!$B$4:$C$1060,2,0)</f>
        <v>PASADOR DE PISTON</v>
      </c>
      <c r="F55" s="8" t="str">
        <f>VLOOKUP(D55,Tablas!$B:$E,4,0)</f>
        <v>UN</v>
      </c>
      <c r="G55" s="8" t="str">
        <f>VLOOKUP(D55,Tablas!$B:$D,3,0)</f>
        <v>09 - PARTES DE MOTOR</v>
      </c>
      <c r="H55" s="8">
        <v>100006</v>
      </c>
      <c r="I55" s="8" t="str">
        <f>VLOOKUP(Tabla7[[#This Row],[Código del cliente]],Tablas!$O$4:$S$16,2,0)</f>
        <v>MECHATRONIC</v>
      </c>
      <c r="J55" s="8" t="str">
        <f>VLOOKUP(Tabla7[[#This Row],[Código del cliente]],Tablas!$O$4:$S$16,3,0)</f>
        <v>HOMECENTER</v>
      </c>
      <c r="K55" s="10">
        <v>43309</v>
      </c>
      <c r="L55" s="8">
        <f t="shared" si="0"/>
        <v>24</v>
      </c>
      <c r="M55" s="8">
        <f>VLOOKUP(D55,Tabla1345[#All],5,0)</f>
        <v>18</v>
      </c>
      <c r="N55" s="15" t="str">
        <f t="shared" si="1"/>
        <v>NO</v>
      </c>
      <c r="O55" s="15" t="s">
        <v>884</v>
      </c>
      <c r="P55" s="15" t="s">
        <v>884</v>
      </c>
      <c r="Q55" s="15" t="str">
        <f>VLOOKUP(MONTH(Tabla7[[#This Row],[Fecha]]),Tablas!$U$4:$V$15,2,0)</f>
        <v>Jul</v>
      </c>
      <c r="R55" s="8">
        <f>YEAR(Tabla7[[#This Row],[Fecha]])</f>
        <v>2018</v>
      </c>
    </row>
    <row r="56" spans="2:18" x14ac:dyDescent="0.2">
      <c r="B56" s="10">
        <v>43150</v>
      </c>
      <c r="C56" s="8" t="s">
        <v>916</v>
      </c>
      <c r="D56" s="8">
        <v>300204</v>
      </c>
      <c r="E56" s="8" t="str">
        <f>VLOOKUP(D56,Tablas!$B$4:$C$1060,2,0)</f>
        <v>TAMBOR DE EMBRAGUE</v>
      </c>
      <c r="F56" s="8" t="str">
        <f>VLOOKUP(D56,Tablas!$B:$E,4,0)</f>
        <v>UN</v>
      </c>
      <c r="G56" s="8" t="str">
        <f>VLOOKUP(D56,Tablas!$B:$D,3,0)</f>
        <v>04 - FRENOS Y EMBRAGUES</v>
      </c>
      <c r="H56" s="8">
        <v>100002</v>
      </c>
      <c r="I56" s="8" t="str">
        <f>VLOOKUP(Tabla7[[#This Row],[Código del cliente]],Tablas!$O$4:$S$16,2,0)</f>
        <v>EL DORADO</v>
      </c>
      <c r="J56" s="8" t="str">
        <f>VLOOKUP(Tabla7[[#This Row],[Código del cliente]],Tablas!$O$4:$S$16,3,0)</f>
        <v>RETAIL</v>
      </c>
      <c r="K56" s="10">
        <v>43164</v>
      </c>
      <c r="L56" s="8">
        <f t="shared" si="0"/>
        <v>14</v>
      </c>
      <c r="M56" s="8">
        <f>VLOOKUP(D56,Tabla1345[#All],5,0)</f>
        <v>18</v>
      </c>
      <c r="N56" s="15" t="str">
        <f t="shared" si="1"/>
        <v>SI</v>
      </c>
      <c r="O56" s="15" t="s">
        <v>884</v>
      </c>
      <c r="P56" s="15" t="s">
        <v>884</v>
      </c>
      <c r="Q56" s="15" t="str">
        <f>VLOOKUP(MONTH(Tabla7[[#This Row],[Fecha]]),Tablas!$U$4:$V$15,2,0)</f>
        <v>Feb</v>
      </c>
      <c r="R56" s="8">
        <f>YEAR(Tabla7[[#This Row],[Fecha]])</f>
        <v>2018</v>
      </c>
    </row>
    <row r="57" spans="2:18" x14ac:dyDescent="0.2">
      <c r="B57" s="10">
        <v>43210</v>
      </c>
      <c r="C57" s="8" t="s">
        <v>917</v>
      </c>
      <c r="D57" s="8">
        <v>300353</v>
      </c>
      <c r="E57" s="8" t="str">
        <f>VLOOKUP(D57,Tablas!$B$4:$C$1060,2,0)</f>
        <v>CABLE DE ESTRANGULADOR</v>
      </c>
      <c r="F57" s="8" t="str">
        <f>VLOOKUP(D57,Tablas!$B:$E,4,0)</f>
        <v>UN</v>
      </c>
      <c r="G57" s="8" t="str">
        <f>VLOOKUP(D57,Tablas!$B:$D,3,0)</f>
        <v>10 - PALANCAS Y CHICOTES</v>
      </c>
      <c r="H57" s="8">
        <v>100006</v>
      </c>
      <c r="I57" s="8" t="str">
        <f>VLOOKUP(Tabla7[[#This Row],[Código del cliente]],Tablas!$O$4:$S$16,2,0)</f>
        <v>MECHATRONIC</v>
      </c>
      <c r="J57" s="8" t="str">
        <f>VLOOKUP(Tabla7[[#This Row],[Código del cliente]],Tablas!$O$4:$S$16,3,0)</f>
        <v>HOMECENTER</v>
      </c>
      <c r="K57" s="10">
        <v>43245</v>
      </c>
      <c r="L57" s="8">
        <f t="shared" si="0"/>
        <v>35</v>
      </c>
      <c r="M57" s="8">
        <f>VLOOKUP(D57,Tabla1345[#All],5,0)</f>
        <v>11</v>
      </c>
      <c r="N57" s="15" t="str">
        <f t="shared" si="1"/>
        <v>NO</v>
      </c>
      <c r="O57" s="15" t="s">
        <v>884</v>
      </c>
      <c r="P57" s="15" t="s">
        <v>884</v>
      </c>
      <c r="Q57" s="15" t="str">
        <f>VLOOKUP(MONTH(Tabla7[[#This Row],[Fecha]]),Tablas!$U$4:$V$15,2,0)</f>
        <v>Abr</v>
      </c>
      <c r="R57" s="8">
        <f>YEAR(Tabla7[[#This Row],[Fecha]])</f>
        <v>2018</v>
      </c>
    </row>
    <row r="58" spans="2:18" x14ac:dyDescent="0.2">
      <c r="B58" s="10">
        <v>43300</v>
      </c>
      <c r="C58" s="8" t="s">
        <v>918</v>
      </c>
      <c r="D58" s="8">
        <v>300443</v>
      </c>
      <c r="E58" s="8" t="str">
        <f>VLOOKUP(D58,Tablas!$B$4:$C$1060,2,0)</f>
        <v>FARO TRASERO</v>
      </c>
      <c r="F58" s="8" t="str">
        <f>VLOOKUP(D58,Tablas!$B:$E,4,0)</f>
        <v>UN</v>
      </c>
      <c r="G58" s="8" t="str">
        <f>VLOOKUP(D58,Tablas!$B:$D,3,0)</f>
        <v>14 - LUCES</v>
      </c>
      <c r="H58" s="8">
        <v>100013</v>
      </c>
      <c r="I58" s="8" t="str">
        <f>VLOOKUP(Tabla7[[#This Row],[Código del cliente]],Tablas!$O$4:$S$16,2,0)</f>
        <v>SODIMAC</v>
      </c>
      <c r="J58" s="8" t="str">
        <f>VLOOKUP(Tabla7[[#This Row],[Código del cliente]],Tablas!$O$4:$S$16,3,0)</f>
        <v>HOMECENTER</v>
      </c>
      <c r="K58" s="10">
        <v>43318</v>
      </c>
      <c r="L58" s="8">
        <f t="shared" si="0"/>
        <v>18</v>
      </c>
      <c r="M58" s="8">
        <f>VLOOKUP(D58,Tabla1345[#All],5,0)</f>
        <v>15</v>
      </c>
      <c r="N58" s="15" t="str">
        <f t="shared" si="1"/>
        <v>NO</v>
      </c>
      <c r="O58" s="15" t="s">
        <v>884</v>
      </c>
      <c r="P58" s="15" t="s">
        <v>884</v>
      </c>
      <c r="Q58" s="15" t="str">
        <f>VLOOKUP(MONTH(Tabla7[[#This Row],[Fecha]]),Tablas!$U$4:$V$15,2,0)</f>
        <v>Jul</v>
      </c>
      <c r="R58" s="8">
        <f>YEAR(Tabla7[[#This Row],[Fecha]])</f>
        <v>2018</v>
      </c>
    </row>
    <row r="59" spans="2:18" x14ac:dyDescent="0.2">
      <c r="B59" s="10">
        <v>43196</v>
      </c>
      <c r="C59" s="8" t="s">
        <v>919</v>
      </c>
      <c r="D59" s="8">
        <v>300739</v>
      </c>
      <c r="E59" s="8" t="str">
        <f>VLOOKUP(D59,Tablas!$B$4:$C$1060,2,0)</f>
        <v>EMPAQUETADURA CUB LAT CABEZA</v>
      </c>
      <c r="F59" s="8" t="str">
        <f>VLOOKUP(D59,Tablas!$B:$E,4,0)</f>
        <v>UN</v>
      </c>
      <c r="G59" s="8" t="str">
        <f>VLOOKUP(D59,Tablas!$B:$D,3,0)</f>
        <v>09 - PARTES DE MOTOR</v>
      </c>
      <c r="H59" s="8">
        <v>100001</v>
      </c>
      <c r="I59" s="8" t="str">
        <f>VLOOKUP(Tabla7[[#This Row],[Código del cliente]],Tablas!$O$4:$S$16,2,0)</f>
        <v>EMPRESA DEL SUR</v>
      </c>
      <c r="J59" s="8" t="str">
        <f>VLOOKUP(Tabla7[[#This Row],[Código del cliente]],Tablas!$O$4:$S$16,3,0)</f>
        <v>RETAIL</v>
      </c>
      <c r="K59" s="10">
        <v>43229</v>
      </c>
      <c r="L59" s="8">
        <f t="shared" si="0"/>
        <v>33</v>
      </c>
      <c r="M59" s="8">
        <f>VLOOKUP(D59,Tabla1345[#All],5,0)</f>
        <v>7</v>
      </c>
      <c r="N59" s="15" t="str">
        <f t="shared" si="1"/>
        <v>NO</v>
      </c>
      <c r="O59" s="15" t="s">
        <v>884</v>
      </c>
      <c r="P59" s="15" t="s">
        <v>885</v>
      </c>
      <c r="Q59" s="15" t="str">
        <f>VLOOKUP(MONTH(Tabla7[[#This Row],[Fecha]]),Tablas!$U$4:$V$15,2,0)</f>
        <v>Abr</v>
      </c>
      <c r="R59" s="8">
        <f>YEAR(Tabla7[[#This Row],[Fecha]])</f>
        <v>2018</v>
      </c>
    </row>
    <row r="60" spans="2:18" x14ac:dyDescent="0.2">
      <c r="B60" s="10">
        <v>43163</v>
      </c>
      <c r="C60" s="8" t="s">
        <v>920</v>
      </c>
      <c r="D60" s="8">
        <v>300939</v>
      </c>
      <c r="E60" s="8" t="str">
        <f>VLOOKUP(D60,Tablas!$B$4:$C$1060,2,0)</f>
        <v>RETROVISOR DERECHO ROJO</v>
      </c>
      <c r="F60" s="8" t="str">
        <f>VLOOKUP(D60,Tablas!$B:$E,4,0)</f>
        <v>UN</v>
      </c>
      <c r="G60" s="8" t="str">
        <f>VLOOKUP(D60,Tablas!$B:$D,3,0)</f>
        <v>05 - COLISION</v>
      </c>
      <c r="H60" s="8">
        <v>100012</v>
      </c>
      <c r="I60" s="8" t="str">
        <f>VLOOKUP(Tabla7[[#This Row],[Código del cliente]],Tablas!$O$4:$S$16,2,0)</f>
        <v>MAESTRO</v>
      </c>
      <c r="J60" s="8" t="str">
        <f>VLOOKUP(Tabla7[[#This Row],[Código del cliente]],Tablas!$O$4:$S$16,3,0)</f>
        <v>INSTITUCIONAL</v>
      </c>
      <c r="K60" s="10">
        <v>43200</v>
      </c>
      <c r="L60" s="8">
        <f t="shared" si="0"/>
        <v>37</v>
      </c>
      <c r="M60" s="8">
        <f>VLOOKUP(D60,Tabla1345[#All],5,0)</f>
        <v>10</v>
      </c>
      <c r="N60" s="15" t="str">
        <f t="shared" si="1"/>
        <v>NO</v>
      </c>
      <c r="O60" s="15" t="s">
        <v>884</v>
      </c>
      <c r="P60" s="15" t="s">
        <v>884</v>
      </c>
      <c r="Q60" s="15" t="str">
        <f>VLOOKUP(MONTH(Tabla7[[#This Row],[Fecha]]),Tablas!$U$4:$V$15,2,0)</f>
        <v>Mar</v>
      </c>
      <c r="R60" s="8">
        <f>YEAR(Tabla7[[#This Row],[Fecha]])</f>
        <v>2018</v>
      </c>
    </row>
    <row r="61" spans="2:18" x14ac:dyDescent="0.2">
      <c r="B61" s="10">
        <v>43104</v>
      </c>
      <c r="C61" s="8" t="s">
        <v>921</v>
      </c>
      <c r="D61" s="8">
        <v>300902</v>
      </c>
      <c r="E61" s="8" t="str">
        <f>VLOOKUP(D61,Tablas!$B$4:$C$1060,2,0)</f>
        <v>RETROVISOR IZQUIERDO AMARILLO</v>
      </c>
      <c r="F61" s="8" t="str">
        <f>VLOOKUP(D61,Tablas!$B:$E,4,0)</f>
        <v>UN</v>
      </c>
      <c r="G61" s="8" t="str">
        <f>VLOOKUP(D61,Tablas!$B:$D,3,0)</f>
        <v>05 - COLISION</v>
      </c>
      <c r="H61" s="8">
        <v>100006</v>
      </c>
      <c r="I61" s="8" t="str">
        <f>VLOOKUP(Tabla7[[#This Row],[Código del cliente]],Tablas!$O$4:$S$16,2,0)</f>
        <v>MECHATRONIC</v>
      </c>
      <c r="J61" s="8" t="str">
        <f>VLOOKUP(Tabla7[[#This Row],[Código del cliente]],Tablas!$O$4:$S$16,3,0)</f>
        <v>HOMECENTER</v>
      </c>
      <c r="K61" s="10">
        <v>43112</v>
      </c>
      <c r="L61" s="8">
        <f t="shared" si="0"/>
        <v>8</v>
      </c>
      <c r="M61" s="8">
        <f>VLOOKUP(D61,Tabla1345[#All],5,0)</f>
        <v>18</v>
      </c>
      <c r="N61" s="15" t="str">
        <f t="shared" si="1"/>
        <v>SI</v>
      </c>
      <c r="O61" s="15" t="s">
        <v>884</v>
      </c>
      <c r="P61" s="15" t="s">
        <v>885</v>
      </c>
      <c r="Q61" s="15" t="str">
        <f>VLOOKUP(MONTH(Tabla7[[#This Row],[Fecha]]),Tablas!$U$4:$V$15,2,0)</f>
        <v>Ene</v>
      </c>
      <c r="R61" s="8">
        <f>YEAR(Tabla7[[#This Row],[Fecha]])</f>
        <v>2018</v>
      </c>
    </row>
    <row r="62" spans="2:18" x14ac:dyDescent="0.2">
      <c r="B62" s="10">
        <v>43223</v>
      </c>
      <c r="C62" s="8" t="s">
        <v>922</v>
      </c>
      <c r="D62" s="8">
        <v>300234</v>
      </c>
      <c r="E62" s="8" t="str">
        <f>VLOOKUP(D62,Tablas!$B$4:$C$1060,2,0)</f>
        <v>CONJUNTO VELOCIMETRO</v>
      </c>
      <c r="F62" s="8" t="str">
        <f>VLOOKUP(D62,Tablas!$B:$E,4,0)</f>
        <v>UN</v>
      </c>
      <c r="G62" s="8" t="str">
        <f>VLOOKUP(D62,Tablas!$B:$D,3,0)</f>
        <v>08 - ELECTRICO</v>
      </c>
      <c r="H62" s="8">
        <v>100001</v>
      </c>
      <c r="I62" s="8" t="str">
        <f>VLOOKUP(Tabla7[[#This Row],[Código del cliente]],Tablas!$O$4:$S$16,2,0)</f>
        <v>EMPRESA DEL SUR</v>
      </c>
      <c r="J62" s="8" t="str">
        <f>VLOOKUP(Tabla7[[#This Row],[Código del cliente]],Tablas!$O$4:$S$16,3,0)</f>
        <v>RETAIL</v>
      </c>
      <c r="K62" s="10">
        <v>43240</v>
      </c>
      <c r="L62" s="8">
        <f t="shared" si="0"/>
        <v>17</v>
      </c>
      <c r="M62" s="8">
        <f>VLOOKUP(D62,Tabla1345[#All],5,0)</f>
        <v>30</v>
      </c>
      <c r="N62" s="15" t="str">
        <f t="shared" si="1"/>
        <v>SI</v>
      </c>
      <c r="O62" s="15" t="s">
        <v>884</v>
      </c>
      <c r="P62" s="15" t="s">
        <v>884</v>
      </c>
      <c r="Q62" s="15" t="str">
        <f>VLOOKUP(MONTH(Tabla7[[#This Row],[Fecha]]),Tablas!$U$4:$V$15,2,0)</f>
        <v>May</v>
      </c>
      <c r="R62" s="8">
        <f>YEAR(Tabla7[[#This Row],[Fecha]])</f>
        <v>2018</v>
      </c>
    </row>
    <row r="63" spans="2:18" x14ac:dyDescent="0.2">
      <c r="B63" s="10">
        <v>43199</v>
      </c>
      <c r="C63" s="8" t="s">
        <v>923</v>
      </c>
      <c r="D63" s="8">
        <v>300422</v>
      </c>
      <c r="E63" s="8" t="str">
        <f>VLOOKUP(D63,Tablas!$B$4:$C$1060,2,0)</f>
        <v>PIN DE PISTON</v>
      </c>
      <c r="F63" s="8" t="str">
        <f>VLOOKUP(D63,Tablas!$B:$E,4,0)</f>
        <v>UN</v>
      </c>
      <c r="G63" s="8" t="str">
        <f>VLOOKUP(D63,Tablas!$B:$D,3,0)</f>
        <v>09 - PARTES DE MOTOR</v>
      </c>
      <c r="H63" s="8">
        <v>100007</v>
      </c>
      <c r="I63" s="8" t="str">
        <f>VLOOKUP(Tabla7[[#This Row],[Código del cliente]],Tablas!$O$4:$S$16,2,0)</f>
        <v>INPACTO S.A</v>
      </c>
      <c r="J63" s="8" t="str">
        <f>VLOOKUP(Tabla7[[#This Row],[Código del cliente]],Tablas!$O$4:$S$16,3,0)</f>
        <v>RETAIL</v>
      </c>
      <c r="K63" s="10">
        <v>43225</v>
      </c>
      <c r="L63" s="8">
        <f t="shared" si="0"/>
        <v>26</v>
      </c>
      <c r="M63" s="8">
        <f>VLOOKUP(D63,Tabla1345[#All],5,0)</f>
        <v>20</v>
      </c>
      <c r="N63" s="15" t="str">
        <f t="shared" si="1"/>
        <v>NO</v>
      </c>
      <c r="O63" s="15" t="s">
        <v>885</v>
      </c>
      <c r="P63" s="15" t="s">
        <v>884</v>
      </c>
      <c r="Q63" s="15" t="str">
        <f>VLOOKUP(MONTH(Tabla7[[#This Row],[Fecha]]),Tablas!$U$4:$V$15,2,0)</f>
        <v>Abr</v>
      </c>
      <c r="R63" s="8">
        <f>YEAR(Tabla7[[#This Row],[Fecha]])</f>
        <v>2018</v>
      </c>
    </row>
    <row r="64" spans="2:18" x14ac:dyDescent="0.2">
      <c r="B64" s="10">
        <v>43171</v>
      </c>
      <c r="C64" s="8" t="s">
        <v>924</v>
      </c>
      <c r="D64" s="8">
        <v>300457</v>
      </c>
      <c r="E64" s="8" t="str">
        <f>VLOOKUP(D64,Tablas!$B$4:$C$1060,2,0)</f>
        <v>PEDAL DE CAMBIOS</v>
      </c>
      <c r="F64" s="8" t="str">
        <f>VLOOKUP(D64,Tablas!$B:$E,4,0)</f>
        <v>UN</v>
      </c>
      <c r="G64" s="8" t="str">
        <f>VLOOKUP(D64,Tablas!$B:$D,3,0)</f>
        <v>07 - PEDALES Y POSAPIES</v>
      </c>
      <c r="H64" s="8">
        <v>100008</v>
      </c>
      <c r="I64" s="8" t="str">
        <f>VLOOKUP(Tabla7[[#This Row],[Código del cliente]],Tablas!$O$4:$S$16,2,0)</f>
        <v>LA PODEROSA S.A</v>
      </c>
      <c r="J64" s="8" t="str">
        <f>VLOOKUP(Tabla7[[#This Row],[Código del cliente]],Tablas!$O$4:$S$16,3,0)</f>
        <v>DISTRIBUIDORES</v>
      </c>
      <c r="K64" s="10">
        <v>43183</v>
      </c>
      <c r="L64" s="8">
        <f t="shared" si="0"/>
        <v>12</v>
      </c>
      <c r="M64" s="8">
        <f>VLOOKUP(D64,Tabla1345[#All],5,0)</f>
        <v>24</v>
      </c>
      <c r="N64" s="15" t="str">
        <f t="shared" si="1"/>
        <v>SI</v>
      </c>
      <c r="O64" s="15" t="s">
        <v>884</v>
      </c>
      <c r="P64" s="15" t="s">
        <v>885</v>
      </c>
      <c r="Q64" s="15" t="str">
        <f>VLOOKUP(MONTH(Tabla7[[#This Row],[Fecha]]),Tablas!$U$4:$V$15,2,0)</f>
        <v>Mar</v>
      </c>
      <c r="R64" s="8">
        <f>YEAR(Tabla7[[#This Row],[Fecha]])</f>
        <v>2018</v>
      </c>
    </row>
    <row r="65" spans="2:18" x14ac:dyDescent="0.2">
      <c r="B65" s="10">
        <v>43185</v>
      </c>
      <c r="C65" s="8" t="s">
        <v>925</v>
      </c>
      <c r="D65" s="8">
        <v>300485</v>
      </c>
      <c r="E65" s="8" t="str">
        <f>VLOOKUP(D65,Tablas!$B$4:$C$1060,2,0)</f>
        <v>CONJUNTO DE CABEZA DE CILINDRO</v>
      </c>
      <c r="F65" s="8" t="str">
        <f>VLOOKUP(D65,Tablas!$B:$E,4,0)</f>
        <v>UN</v>
      </c>
      <c r="G65" s="8" t="str">
        <f>VLOOKUP(D65,Tablas!$B:$D,3,0)</f>
        <v>09 - PARTES DE MOTOR</v>
      </c>
      <c r="H65" s="8">
        <v>100005</v>
      </c>
      <c r="I65" s="8" t="str">
        <f>VLOOKUP(Tabla7[[#This Row],[Código del cliente]],Tablas!$O$4:$S$16,2,0)</f>
        <v>UNION S.A</v>
      </c>
      <c r="J65" s="8" t="str">
        <f>VLOOKUP(Tabla7[[#This Row],[Código del cliente]],Tablas!$O$4:$S$16,3,0)</f>
        <v>HOMECENTER</v>
      </c>
      <c r="K65" s="10">
        <v>43196</v>
      </c>
      <c r="L65" s="8">
        <f t="shared" si="0"/>
        <v>11</v>
      </c>
      <c r="M65" s="8">
        <f>VLOOKUP(D65,Tabla1345[#All],5,0)</f>
        <v>11</v>
      </c>
      <c r="N65" s="15" t="str">
        <f t="shared" si="1"/>
        <v>SI</v>
      </c>
      <c r="O65" s="15" t="s">
        <v>884</v>
      </c>
      <c r="P65" s="15" t="s">
        <v>884</v>
      </c>
      <c r="Q65" s="15" t="str">
        <f>VLOOKUP(MONTH(Tabla7[[#This Row],[Fecha]]),Tablas!$U$4:$V$15,2,0)</f>
        <v>Mar</v>
      </c>
      <c r="R65" s="8">
        <f>YEAR(Tabla7[[#This Row],[Fecha]])</f>
        <v>2018</v>
      </c>
    </row>
    <row r="66" spans="2:18" x14ac:dyDescent="0.2">
      <c r="B66" s="10">
        <v>43142</v>
      </c>
      <c r="C66" s="8" t="s">
        <v>926</v>
      </c>
      <c r="D66" s="8">
        <v>301019</v>
      </c>
      <c r="E66" s="8" t="str">
        <f>VLOOKUP(D66,Tablas!$B$4:$C$1060,2,0)</f>
        <v>EMPAQUETADURA DEL MULTIPLE</v>
      </c>
      <c r="F66" s="8" t="str">
        <f>VLOOKUP(D66,Tablas!$B:$E,4,0)</f>
        <v>UN</v>
      </c>
      <c r="G66" s="8" t="str">
        <f>VLOOKUP(D66,Tablas!$B:$D,3,0)</f>
        <v>09 - PARTES DE MOTOR</v>
      </c>
      <c r="H66" s="8">
        <v>100013</v>
      </c>
      <c r="I66" s="8" t="str">
        <f>VLOOKUP(Tabla7[[#This Row],[Código del cliente]],Tablas!$O$4:$S$16,2,0)</f>
        <v>SODIMAC</v>
      </c>
      <c r="J66" s="8" t="str">
        <f>VLOOKUP(Tabla7[[#This Row],[Código del cliente]],Tablas!$O$4:$S$16,3,0)</f>
        <v>HOMECENTER</v>
      </c>
      <c r="K66" s="10">
        <v>43161</v>
      </c>
      <c r="L66" s="8">
        <f t="shared" si="0"/>
        <v>19</v>
      </c>
      <c r="M66" s="8">
        <f>VLOOKUP(D66,Tabla1345[#All],5,0)</f>
        <v>10</v>
      </c>
      <c r="N66" s="15" t="str">
        <f t="shared" si="1"/>
        <v>NO</v>
      </c>
      <c r="O66" s="15" t="s">
        <v>884</v>
      </c>
      <c r="P66" s="15" t="s">
        <v>884</v>
      </c>
      <c r="Q66" s="15" t="str">
        <f>VLOOKUP(MONTH(Tabla7[[#This Row],[Fecha]]),Tablas!$U$4:$V$15,2,0)</f>
        <v>Feb</v>
      </c>
      <c r="R66" s="8">
        <f>YEAR(Tabla7[[#This Row],[Fecha]])</f>
        <v>2018</v>
      </c>
    </row>
    <row r="67" spans="2:18" x14ac:dyDescent="0.2">
      <c r="B67" s="10">
        <v>43188</v>
      </c>
      <c r="C67" s="8" t="s">
        <v>927</v>
      </c>
      <c r="D67" s="8">
        <v>300162</v>
      </c>
      <c r="E67" s="8" t="str">
        <f>VLOOKUP(D67,Tablas!$B$4:$C$1060,2,0)</f>
        <v>CUÑA 25*14*4</v>
      </c>
      <c r="F67" s="8" t="str">
        <f>VLOOKUP(D67,Tablas!$B:$E,4,0)</f>
        <v>UN</v>
      </c>
      <c r="G67" s="8" t="str">
        <f>VLOOKUP(D67,Tablas!$B:$D,3,0)</f>
        <v>09 - PARTES DE MOTOR</v>
      </c>
      <c r="H67" s="8">
        <v>100007</v>
      </c>
      <c r="I67" s="8" t="str">
        <f>VLOOKUP(Tabla7[[#This Row],[Código del cliente]],Tablas!$O$4:$S$16,2,0)</f>
        <v>INPACTO S.A</v>
      </c>
      <c r="J67" s="8" t="str">
        <f>VLOOKUP(Tabla7[[#This Row],[Código del cliente]],Tablas!$O$4:$S$16,3,0)</f>
        <v>RETAIL</v>
      </c>
      <c r="K67" s="10">
        <v>43214</v>
      </c>
      <c r="L67" s="8">
        <f t="shared" si="0"/>
        <v>26</v>
      </c>
      <c r="M67" s="8">
        <f>VLOOKUP(D67,Tabla1345[#All],5,0)</f>
        <v>10</v>
      </c>
      <c r="N67" s="15" t="str">
        <f t="shared" si="1"/>
        <v>NO</v>
      </c>
      <c r="O67" s="15" t="s">
        <v>884</v>
      </c>
      <c r="P67" s="15" t="s">
        <v>884</v>
      </c>
      <c r="Q67" s="15" t="str">
        <f>VLOOKUP(MONTH(Tabla7[[#This Row],[Fecha]]),Tablas!$U$4:$V$15,2,0)</f>
        <v>Mar</v>
      </c>
      <c r="R67" s="8">
        <f>YEAR(Tabla7[[#This Row],[Fecha]])</f>
        <v>2018</v>
      </c>
    </row>
    <row r="68" spans="2:18" x14ac:dyDescent="0.2">
      <c r="B68" s="10">
        <v>43210</v>
      </c>
      <c r="C68" s="8" t="s">
        <v>928</v>
      </c>
      <c r="D68" s="8">
        <v>300057</v>
      </c>
      <c r="E68" s="8" t="str">
        <f>VLOOKUP(D68,Tablas!$B$4:$C$1060,2,0)</f>
        <v>CONJUNTO DE MANDO DERECHO</v>
      </c>
      <c r="F68" s="8" t="str">
        <f>VLOOKUP(D68,Tablas!$B:$E,4,0)</f>
        <v>UN</v>
      </c>
      <c r="G68" s="8" t="str">
        <f>VLOOKUP(D68,Tablas!$B:$D,3,0)</f>
        <v>10 - PALANCAS Y CHICOTES</v>
      </c>
      <c r="H68" s="8">
        <v>100011</v>
      </c>
      <c r="I68" s="8" t="str">
        <f>VLOOKUP(Tabla7[[#This Row],[Código del cliente]],Tablas!$O$4:$S$16,2,0)</f>
        <v>CONCYSA</v>
      </c>
      <c r="J68" s="8" t="str">
        <f>VLOOKUP(Tabla7[[#This Row],[Código del cliente]],Tablas!$O$4:$S$16,3,0)</f>
        <v>PROYECTOS</v>
      </c>
      <c r="K68" s="10">
        <v>43220</v>
      </c>
      <c r="L68" s="8">
        <f t="shared" si="0"/>
        <v>10</v>
      </c>
      <c r="M68" s="8">
        <f>VLOOKUP(D68,Tabla1345[#All],5,0)</f>
        <v>20</v>
      </c>
      <c r="N68" s="15" t="str">
        <f t="shared" si="1"/>
        <v>SI</v>
      </c>
      <c r="O68" s="15" t="s">
        <v>884</v>
      </c>
      <c r="P68" s="15" t="s">
        <v>885</v>
      </c>
      <c r="Q68" s="15" t="str">
        <f>VLOOKUP(MONTH(Tabla7[[#This Row],[Fecha]]),Tablas!$U$4:$V$15,2,0)</f>
        <v>Abr</v>
      </c>
      <c r="R68" s="8">
        <f>YEAR(Tabla7[[#This Row],[Fecha]])</f>
        <v>2018</v>
      </c>
    </row>
    <row r="69" spans="2:18" x14ac:dyDescent="0.2">
      <c r="B69" s="10">
        <v>43254</v>
      </c>
      <c r="C69" s="8" t="s">
        <v>929</v>
      </c>
      <c r="D69" s="8">
        <v>300838</v>
      </c>
      <c r="E69" s="8" t="str">
        <f>VLOOKUP(D69,Tablas!$B$4:$C$1060,2,0)</f>
        <v>ENGRANAJE SECUNDARIO DE SEGUND</v>
      </c>
      <c r="F69" s="8" t="str">
        <f>VLOOKUP(D69,Tablas!$B:$E,4,0)</f>
        <v>UN</v>
      </c>
      <c r="G69" s="8" t="str">
        <f>VLOOKUP(D69,Tablas!$B:$D,3,0)</f>
        <v>09 - PARTES DE MOTOR</v>
      </c>
      <c r="H69" s="8">
        <v>100011</v>
      </c>
      <c r="I69" s="8" t="str">
        <f>VLOOKUP(Tabla7[[#This Row],[Código del cliente]],Tablas!$O$4:$S$16,2,0)</f>
        <v>CONCYSA</v>
      </c>
      <c r="J69" s="8" t="str">
        <f>VLOOKUP(Tabla7[[#This Row],[Código del cliente]],Tablas!$O$4:$S$16,3,0)</f>
        <v>PROYECTOS</v>
      </c>
      <c r="K69" s="10">
        <v>43289</v>
      </c>
      <c r="L69" s="8">
        <f t="shared" si="0"/>
        <v>35</v>
      </c>
      <c r="M69" s="8">
        <f>VLOOKUP(D69,Tabla1345[#All],5,0)</f>
        <v>28</v>
      </c>
      <c r="N69" s="15" t="str">
        <f t="shared" si="1"/>
        <v>NO</v>
      </c>
      <c r="O69" s="15" t="s">
        <v>885</v>
      </c>
      <c r="P69" s="15" t="s">
        <v>884</v>
      </c>
      <c r="Q69" s="15" t="str">
        <f>VLOOKUP(MONTH(Tabla7[[#This Row],[Fecha]]),Tablas!$U$4:$V$15,2,0)</f>
        <v>Jun</v>
      </c>
      <c r="R69" s="8">
        <f>YEAR(Tabla7[[#This Row],[Fecha]])</f>
        <v>2018</v>
      </c>
    </row>
    <row r="70" spans="2:18" x14ac:dyDescent="0.2">
      <c r="B70" s="10">
        <v>43103</v>
      </c>
      <c r="C70" s="8" t="s">
        <v>930</v>
      </c>
      <c r="D70" s="8">
        <v>300445</v>
      </c>
      <c r="E70" s="8" t="str">
        <f>VLOOKUP(D70,Tablas!$B$4:$C$1060,2,0)</f>
        <v>EJE DE ENGRANAJE DE TRACCION</v>
      </c>
      <c r="F70" s="8" t="str">
        <f>VLOOKUP(D70,Tablas!$B:$E,4,0)</f>
        <v>UN</v>
      </c>
      <c r="G70" s="8" t="str">
        <f>VLOOKUP(D70,Tablas!$B:$D,3,0)</f>
        <v>09 - PARTES DE MOTOR</v>
      </c>
      <c r="H70" s="8">
        <v>100001</v>
      </c>
      <c r="I70" s="8" t="str">
        <f>VLOOKUP(Tabla7[[#This Row],[Código del cliente]],Tablas!$O$4:$S$16,2,0)</f>
        <v>EMPRESA DEL SUR</v>
      </c>
      <c r="J70" s="8" t="str">
        <f>VLOOKUP(Tabla7[[#This Row],[Código del cliente]],Tablas!$O$4:$S$16,3,0)</f>
        <v>RETAIL</v>
      </c>
      <c r="K70" s="10">
        <v>43131</v>
      </c>
      <c r="L70" s="8">
        <f t="shared" si="0"/>
        <v>28</v>
      </c>
      <c r="M70" s="8">
        <f>VLOOKUP(D70,Tabla1345[#All],5,0)</f>
        <v>22</v>
      </c>
      <c r="N70" s="15" t="str">
        <f t="shared" si="1"/>
        <v>NO</v>
      </c>
      <c r="O70" s="15" t="s">
        <v>885</v>
      </c>
      <c r="P70" s="15" t="s">
        <v>884</v>
      </c>
      <c r="Q70" s="15" t="str">
        <f>VLOOKUP(MONTH(Tabla7[[#This Row],[Fecha]]),Tablas!$U$4:$V$15,2,0)</f>
        <v>Ene</v>
      </c>
      <c r="R70" s="8">
        <f>YEAR(Tabla7[[#This Row],[Fecha]])</f>
        <v>2018</v>
      </c>
    </row>
    <row r="71" spans="2:18" x14ac:dyDescent="0.2">
      <c r="B71" s="10">
        <v>43151</v>
      </c>
      <c r="C71" s="8" t="s">
        <v>931</v>
      </c>
      <c r="D71" s="8">
        <v>300020</v>
      </c>
      <c r="E71" s="8" t="str">
        <f>VLOOKUP(D71,Tablas!$B$4:$C$1060,2,0)</f>
        <v>LLAVE DE GASOLINA</v>
      </c>
      <c r="F71" s="8" t="str">
        <f>VLOOKUP(D71,Tablas!$B:$E,4,0)</f>
        <v>UN</v>
      </c>
      <c r="G71" s="8" t="str">
        <f>VLOOKUP(D71,Tablas!$B:$D,3,0)</f>
        <v>03 - FILTROS</v>
      </c>
      <c r="H71" s="8">
        <v>100011</v>
      </c>
      <c r="I71" s="8" t="str">
        <f>VLOOKUP(Tabla7[[#This Row],[Código del cliente]],Tablas!$O$4:$S$16,2,0)</f>
        <v>CONCYSA</v>
      </c>
      <c r="J71" s="8" t="str">
        <f>VLOOKUP(Tabla7[[#This Row],[Código del cliente]],Tablas!$O$4:$S$16,3,0)</f>
        <v>PROYECTOS</v>
      </c>
      <c r="K71" s="10">
        <v>43169</v>
      </c>
      <c r="L71" s="8">
        <f t="shared" si="0"/>
        <v>18</v>
      </c>
      <c r="M71" s="8">
        <f>VLOOKUP(D71,Tabla1345[#All],5,0)</f>
        <v>26</v>
      </c>
      <c r="N71" s="15" t="str">
        <f t="shared" si="1"/>
        <v>SI</v>
      </c>
      <c r="O71" s="15" t="s">
        <v>885</v>
      </c>
      <c r="P71" s="15" t="s">
        <v>884</v>
      </c>
      <c r="Q71" s="15" t="str">
        <f>VLOOKUP(MONTH(Tabla7[[#This Row],[Fecha]]),Tablas!$U$4:$V$15,2,0)</f>
        <v>Feb</v>
      </c>
      <c r="R71" s="8">
        <f>YEAR(Tabla7[[#This Row],[Fecha]])</f>
        <v>2018</v>
      </c>
    </row>
    <row r="72" spans="2:18" x14ac:dyDescent="0.2">
      <c r="B72" s="10">
        <v>43106</v>
      </c>
      <c r="C72" s="8" t="s">
        <v>932</v>
      </c>
      <c r="D72" s="8">
        <v>300804</v>
      </c>
      <c r="E72" s="8" t="str">
        <f>VLOOKUP(D72,Tablas!$B$4:$C$1060,2,0)</f>
        <v>CONJUNTO DE BOMBA DE ACEITE</v>
      </c>
      <c r="F72" s="8" t="str">
        <f>VLOOKUP(D72,Tablas!$B:$E,4,0)</f>
        <v>UN</v>
      </c>
      <c r="G72" s="8" t="str">
        <f>VLOOKUP(D72,Tablas!$B:$D,3,0)</f>
        <v>03 - FILTROS</v>
      </c>
      <c r="H72" s="8">
        <v>100001</v>
      </c>
      <c r="I72" s="8" t="str">
        <f>VLOOKUP(Tabla7[[#This Row],[Código del cliente]],Tablas!$O$4:$S$16,2,0)</f>
        <v>EMPRESA DEL SUR</v>
      </c>
      <c r="J72" s="8" t="str">
        <f>VLOOKUP(Tabla7[[#This Row],[Código del cliente]],Tablas!$O$4:$S$16,3,0)</f>
        <v>RETAIL</v>
      </c>
      <c r="K72" s="10">
        <v>43142</v>
      </c>
      <c r="L72" s="8">
        <f t="shared" si="0"/>
        <v>36</v>
      </c>
      <c r="M72" s="8">
        <f>VLOOKUP(D72,Tabla1345[#All],5,0)</f>
        <v>14</v>
      </c>
      <c r="N72" s="15" t="str">
        <f t="shared" si="1"/>
        <v>NO</v>
      </c>
      <c r="O72" s="15" t="s">
        <v>884</v>
      </c>
      <c r="P72" s="15" t="s">
        <v>884</v>
      </c>
      <c r="Q72" s="15" t="str">
        <f>VLOOKUP(MONTH(Tabla7[[#This Row],[Fecha]]),Tablas!$U$4:$V$15,2,0)</f>
        <v>Ene</v>
      </c>
      <c r="R72" s="8">
        <f>YEAR(Tabla7[[#This Row],[Fecha]])</f>
        <v>2018</v>
      </c>
    </row>
    <row r="73" spans="2:18" x14ac:dyDescent="0.2">
      <c r="B73" s="10">
        <v>43219</v>
      </c>
      <c r="C73" s="8" t="s">
        <v>933</v>
      </c>
      <c r="D73" s="8">
        <v>300558</v>
      </c>
      <c r="E73" s="8" t="str">
        <f>VLOOKUP(D73,Tablas!$B$4:$C$1060,2,0)</f>
        <v>CUBIERTA PROTECTORA SUPERIOR</v>
      </c>
      <c r="F73" s="8" t="str">
        <f>VLOOKUP(D73,Tablas!$B:$E,4,0)</f>
        <v>UN</v>
      </c>
      <c r="G73" s="8" t="str">
        <f>VLOOKUP(D73,Tablas!$B:$D,3,0)</f>
        <v>15 - MISCELANEOS</v>
      </c>
      <c r="H73" s="8">
        <v>100005</v>
      </c>
      <c r="I73" s="8" t="str">
        <f>VLOOKUP(Tabla7[[#This Row],[Código del cliente]],Tablas!$O$4:$S$16,2,0)</f>
        <v>UNION S.A</v>
      </c>
      <c r="J73" s="8" t="str">
        <f>VLOOKUP(Tabla7[[#This Row],[Código del cliente]],Tablas!$O$4:$S$16,3,0)</f>
        <v>HOMECENTER</v>
      </c>
      <c r="K73" s="10">
        <v>43228</v>
      </c>
      <c r="L73" s="8">
        <f t="shared" si="0"/>
        <v>9</v>
      </c>
      <c r="M73" s="8">
        <f>VLOOKUP(D73,Tabla1345[#All],5,0)</f>
        <v>24</v>
      </c>
      <c r="N73" s="15" t="str">
        <f t="shared" si="1"/>
        <v>SI</v>
      </c>
      <c r="O73" s="15" t="s">
        <v>884</v>
      </c>
      <c r="P73" s="15" t="s">
        <v>884</v>
      </c>
      <c r="Q73" s="15" t="str">
        <f>VLOOKUP(MONTH(Tabla7[[#This Row],[Fecha]]),Tablas!$U$4:$V$15,2,0)</f>
        <v>Abr</v>
      </c>
      <c r="R73" s="8">
        <f>YEAR(Tabla7[[#This Row],[Fecha]])</f>
        <v>2018</v>
      </c>
    </row>
    <row r="74" spans="2:18" x14ac:dyDescent="0.2">
      <c r="B74" s="10">
        <v>43218</v>
      </c>
      <c r="C74" s="8" t="s">
        <v>934</v>
      </c>
      <c r="D74" s="8">
        <v>300625</v>
      </c>
      <c r="E74" s="8" t="str">
        <f>VLOOKUP(D74,Tablas!$B$4:$C$1060,2,0)</f>
        <v>BOBINA DE IGNICION</v>
      </c>
      <c r="F74" s="8" t="str">
        <f>VLOOKUP(D74,Tablas!$B:$E,4,0)</f>
        <v>UN</v>
      </c>
      <c r="G74" s="8" t="str">
        <f>VLOOKUP(D74,Tablas!$B:$D,3,0)</f>
        <v>08 - ELECTRICO</v>
      </c>
      <c r="H74" s="8">
        <v>100003</v>
      </c>
      <c r="I74" s="8" t="str">
        <f>VLOOKUP(Tabla7[[#This Row],[Código del cliente]],Tablas!$O$4:$S$16,2,0)</f>
        <v>JUAN SOSA</v>
      </c>
      <c r="J74" s="8" t="str">
        <f>VLOOKUP(Tabla7[[#This Row],[Código del cliente]],Tablas!$O$4:$S$16,3,0)</f>
        <v>HOMECENTER</v>
      </c>
      <c r="K74" s="10">
        <v>43241</v>
      </c>
      <c r="L74" s="8">
        <f t="shared" si="0"/>
        <v>23</v>
      </c>
      <c r="M74" s="8">
        <f>VLOOKUP(D74,Tabla1345[#All],5,0)</f>
        <v>28</v>
      </c>
      <c r="N74" s="15" t="str">
        <f t="shared" si="1"/>
        <v>SI</v>
      </c>
      <c r="O74" s="15" t="s">
        <v>885</v>
      </c>
      <c r="P74" s="15" t="s">
        <v>884</v>
      </c>
      <c r="Q74" s="15" t="str">
        <f>VLOOKUP(MONTH(Tabla7[[#This Row],[Fecha]]),Tablas!$U$4:$V$15,2,0)</f>
        <v>Abr</v>
      </c>
      <c r="R74" s="8">
        <f>YEAR(Tabla7[[#This Row],[Fecha]])</f>
        <v>2018</v>
      </c>
    </row>
    <row r="75" spans="2:18" x14ac:dyDescent="0.2">
      <c r="B75" s="10">
        <v>43233</v>
      </c>
      <c r="C75" s="8" t="s">
        <v>935</v>
      </c>
      <c r="D75" s="8">
        <v>300499</v>
      </c>
      <c r="E75" s="8" t="str">
        <f>VLOOKUP(D75,Tablas!$B$4:$C$1060,2,0)</f>
        <v>ARO RUEDA DELANTERA PLATA</v>
      </c>
      <c r="F75" s="8" t="str">
        <f>VLOOKUP(D75,Tablas!$B:$E,4,0)</f>
        <v>UN</v>
      </c>
      <c r="G75" s="8" t="str">
        <f>VLOOKUP(D75,Tablas!$B:$D,3,0)</f>
        <v>13 - TRACCION</v>
      </c>
      <c r="H75" s="8">
        <v>100008</v>
      </c>
      <c r="I75" s="8" t="str">
        <f>VLOOKUP(Tabla7[[#This Row],[Código del cliente]],Tablas!$O$4:$S$16,2,0)</f>
        <v>LA PODEROSA S.A</v>
      </c>
      <c r="J75" s="8" t="str">
        <f>VLOOKUP(Tabla7[[#This Row],[Código del cliente]],Tablas!$O$4:$S$16,3,0)</f>
        <v>DISTRIBUIDORES</v>
      </c>
      <c r="K75" s="10">
        <v>43266</v>
      </c>
      <c r="L75" s="8">
        <f t="shared" ref="L75:L138" si="2">K75-B75</f>
        <v>33</v>
      </c>
      <c r="M75" s="8">
        <f>VLOOKUP(D75,Tabla1345[#All],5,0)</f>
        <v>21</v>
      </c>
      <c r="N75" s="15" t="str">
        <f t="shared" ref="N75:N138" si="3">IF(L75&lt;=M75,"SI","NO")</f>
        <v>NO</v>
      </c>
      <c r="O75" s="15" t="s">
        <v>884</v>
      </c>
      <c r="P75" s="15" t="s">
        <v>884</v>
      </c>
      <c r="Q75" s="15" t="str">
        <f>VLOOKUP(MONTH(Tabla7[[#This Row],[Fecha]]),Tablas!$U$4:$V$15,2,0)</f>
        <v>May</v>
      </c>
      <c r="R75" s="8">
        <f>YEAR(Tabla7[[#This Row],[Fecha]])</f>
        <v>2018</v>
      </c>
    </row>
    <row r="76" spans="2:18" x14ac:dyDescent="0.2">
      <c r="B76" s="10">
        <v>43151</v>
      </c>
      <c r="C76" s="8" t="s">
        <v>936</v>
      </c>
      <c r="D76" s="8">
        <v>300270</v>
      </c>
      <c r="E76" s="8" t="str">
        <f>VLOOKUP(D76,Tablas!$B$4:$C$1060,2,0)</f>
        <v>MANGUERAS DE FRENO DELANTERO</v>
      </c>
      <c r="F76" s="8" t="str">
        <f>VLOOKUP(D76,Tablas!$B:$E,4,0)</f>
        <v>UN</v>
      </c>
      <c r="G76" s="8" t="str">
        <f>VLOOKUP(D76,Tablas!$B:$D,3,0)</f>
        <v>11 - LLANTAS Y HULES</v>
      </c>
      <c r="H76" s="8">
        <v>100007</v>
      </c>
      <c r="I76" s="8" t="str">
        <f>VLOOKUP(Tabla7[[#This Row],[Código del cliente]],Tablas!$O$4:$S$16,2,0)</f>
        <v>INPACTO S.A</v>
      </c>
      <c r="J76" s="8" t="str">
        <f>VLOOKUP(Tabla7[[#This Row],[Código del cliente]],Tablas!$O$4:$S$16,3,0)</f>
        <v>RETAIL</v>
      </c>
      <c r="K76" s="10">
        <v>43166</v>
      </c>
      <c r="L76" s="8">
        <f t="shared" si="2"/>
        <v>15</v>
      </c>
      <c r="M76" s="8">
        <f>VLOOKUP(D76,Tabla1345[#All],5,0)</f>
        <v>5</v>
      </c>
      <c r="N76" s="15" t="str">
        <f t="shared" si="3"/>
        <v>NO</v>
      </c>
      <c r="O76" s="15" t="s">
        <v>884</v>
      </c>
      <c r="P76" s="15" t="s">
        <v>884</v>
      </c>
      <c r="Q76" s="15" t="str">
        <f>VLOOKUP(MONTH(Tabla7[[#This Row],[Fecha]]),Tablas!$U$4:$V$15,2,0)</f>
        <v>Feb</v>
      </c>
      <c r="R76" s="8">
        <f>YEAR(Tabla7[[#This Row],[Fecha]])</f>
        <v>2018</v>
      </c>
    </row>
    <row r="77" spans="2:18" x14ac:dyDescent="0.2">
      <c r="B77" s="10">
        <v>43206</v>
      </c>
      <c r="C77" s="8" t="s">
        <v>937</v>
      </c>
      <c r="D77" s="8">
        <v>300652</v>
      </c>
      <c r="E77" s="8" t="str">
        <f>VLOOKUP(D77,Tablas!$B$4:$C$1060,2,0)</f>
        <v>PLACA DECORATIVA</v>
      </c>
      <c r="F77" s="8" t="str">
        <f>VLOOKUP(D77,Tablas!$B:$E,4,0)</f>
        <v>UN</v>
      </c>
      <c r="G77" s="8" t="str">
        <f>VLOOKUP(D77,Tablas!$B:$D,3,0)</f>
        <v>05 - COLISION</v>
      </c>
      <c r="H77" s="8">
        <v>100012</v>
      </c>
      <c r="I77" s="8" t="str">
        <f>VLOOKUP(Tabla7[[#This Row],[Código del cliente]],Tablas!$O$4:$S$16,2,0)</f>
        <v>MAESTRO</v>
      </c>
      <c r="J77" s="8" t="str">
        <f>VLOOKUP(Tabla7[[#This Row],[Código del cliente]],Tablas!$O$4:$S$16,3,0)</f>
        <v>INSTITUCIONAL</v>
      </c>
      <c r="K77" s="10">
        <v>43229</v>
      </c>
      <c r="L77" s="8">
        <f t="shared" si="2"/>
        <v>23</v>
      </c>
      <c r="M77" s="8">
        <f>VLOOKUP(D77,Tabla1345[#All],5,0)</f>
        <v>22</v>
      </c>
      <c r="N77" s="15" t="str">
        <f t="shared" si="3"/>
        <v>NO</v>
      </c>
      <c r="O77" s="15" t="s">
        <v>884</v>
      </c>
      <c r="P77" s="15" t="s">
        <v>884</v>
      </c>
      <c r="Q77" s="15" t="str">
        <f>VLOOKUP(MONTH(Tabla7[[#This Row],[Fecha]]),Tablas!$U$4:$V$15,2,0)</f>
        <v>Abr</v>
      </c>
      <c r="R77" s="8">
        <f>YEAR(Tabla7[[#This Row],[Fecha]])</f>
        <v>2018</v>
      </c>
    </row>
    <row r="78" spans="2:18" x14ac:dyDescent="0.2">
      <c r="B78" s="10">
        <v>43222</v>
      </c>
      <c r="C78" s="8" t="s">
        <v>938</v>
      </c>
      <c r="D78" s="8">
        <v>300528</v>
      </c>
      <c r="E78" s="8" t="str">
        <f>VLOOKUP(D78,Tablas!$B$4:$C$1060,2,0)</f>
        <v>CUBIERTA MANDO FRONTAL AMAR</v>
      </c>
      <c r="F78" s="8" t="str">
        <f>VLOOKUP(D78,Tablas!$B:$E,4,0)</f>
        <v>UN</v>
      </c>
      <c r="G78" s="8" t="str">
        <f>VLOOKUP(D78,Tablas!$B:$D,3,0)</f>
        <v>05 - COLISION</v>
      </c>
      <c r="H78" s="8">
        <v>100008</v>
      </c>
      <c r="I78" s="8" t="str">
        <f>VLOOKUP(Tabla7[[#This Row],[Código del cliente]],Tablas!$O$4:$S$16,2,0)</f>
        <v>LA PODEROSA S.A</v>
      </c>
      <c r="J78" s="8" t="str">
        <f>VLOOKUP(Tabla7[[#This Row],[Código del cliente]],Tablas!$O$4:$S$16,3,0)</f>
        <v>DISTRIBUIDORES</v>
      </c>
      <c r="K78" s="10">
        <v>43248</v>
      </c>
      <c r="L78" s="8">
        <f t="shared" si="2"/>
        <v>26</v>
      </c>
      <c r="M78" s="8">
        <f>VLOOKUP(D78,Tabla1345[#All],5,0)</f>
        <v>28</v>
      </c>
      <c r="N78" s="15" t="str">
        <f t="shared" si="3"/>
        <v>SI</v>
      </c>
      <c r="O78" s="15" t="s">
        <v>884</v>
      </c>
      <c r="P78" s="15" t="s">
        <v>885</v>
      </c>
      <c r="Q78" s="15" t="str">
        <f>VLOOKUP(MONTH(Tabla7[[#This Row],[Fecha]]),Tablas!$U$4:$V$15,2,0)</f>
        <v>May</v>
      </c>
      <c r="R78" s="8">
        <f>YEAR(Tabla7[[#This Row],[Fecha]])</f>
        <v>2018</v>
      </c>
    </row>
    <row r="79" spans="2:18" x14ac:dyDescent="0.2">
      <c r="B79" s="10">
        <v>43233</v>
      </c>
      <c r="C79" s="8" t="s">
        <v>939</v>
      </c>
      <c r="D79" s="8">
        <v>300203</v>
      </c>
      <c r="E79" s="8" t="str">
        <f>VLOOKUP(D79,Tablas!$B$4:$C$1060,2,0)</f>
        <v>EJE MARTILLO IMPULSOR DE VAL</v>
      </c>
      <c r="F79" s="8" t="str">
        <f>VLOOKUP(D79,Tablas!$B:$E,4,0)</f>
        <v>UN</v>
      </c>
      <c r="G79" s="8" t="str">
        <f>VLOOKUP(D79,Tablas!$B:$D,3,0)</f>
        <v>09 - PARTES DE MOTOR</v>
      </c>
      <c r="H79" s="8">
        <v>100009</v>
      </c>
      <c r="I79" s="8" t="str">
        <f>VLOOKUP(Tabla7[[#This Row],[Código del cliente]],Tablas!$O$4:$S$16,2,0)</f>
        <v>CIA S.A</v>
      </c>
      <c r="J79" s="8" t="str">
        <f>VLOOKUP(Tabla7[[#This Row],[Código del cliente]],Tablas!$O$4:$S$16,3,0)</f>
        <v>MAYORISTAS</v>
      </c>
      <c r="K79" s="10">
        <v>43249</v>
      </c>
      <c r="L79" s="8">
        <f t="shared" si="2"/>
        <v>16</v>
      </c>
      <c r="M79" s="8">
        <f>VLOOKUP(D79,Tabla1345[#All],5,0)</f>
        <v>12</v>
      </c>
      <c r="N79" s="15" t="str">
        <f t="shared" si="3"/>
        <v>NO</v>
      </c>
      <c r="O79" s="15" t="s">
        <v>884</v>
      </c>
      <c r="P79" s="15" t="s">
        <v>884</v>
      </c>
      <c r="Q79" s="15" t="str">
        <f>VLOOKUP(MONTH(Tabla7[[#This Row],[Fecha]]),Tablas!$U$4:$V$15,2,0)</f>
        <v>May</v>
      </c>
      <c r="R79" s="8">
        <f>YEAR(Tabla7[[#This Row],[Fecha]])</f>
        <v>2018</v>
      </c>
    </row>
    <row r="80" spans="2:18" x14ac:dyDescent="0.2">
      <c r="B80" s="10">
        <v>43213</v>
      </c>
      <c r="C80" s="8" t="s">
        <v>940</v>
      </c>
      <c r="D80" s="8">
        <v>300406</v>
      </c>
      <c r="E80" s="8" t="str">
        <f>VLOOKUP(D80,Tablas!$B$4:$C$1060,2,0)</f>
        <v>PUÑO IZQUIERDO</v>
      </c>
      <c r="F80" s="8" t="str">
        <f>VLOOKUP(D80,Tablas!$B:$E,4,0)</f>
        <v>UN</v>
      </c>
      <c r="G80" s="8" t="str">
        <f>VLOOKUP(D80,Tablas!$B:$D,3,0)</f>
        <v>11 - LLANTAS Y HULES</v>
      </c>
      <c r="H80" s="8">
        <v>100009</v>
      </c>
      <c r="I80" s="8" t="str">
        <f>VLOOKUP(Tabla7[[#This Row],[Código del cliente]],Tablas!$O$4:$S$16,2,0)</f>
        <v>CIA S.A</v>
      </c>
      <c r="J80" s="8" t="str">
        <f>VLOOKUP(Tabla7[[#This Row],[Código del cliente]],Tablas!$O$4:$S$16,3,0)</f>
        <v>MAYORISTAS</v>
      </c>
      <c r="K80" s="10">
        <v>43233</v>
      </c>
      <c r="L80" s="8">
        <f t="shared" si="2"/>
        <v>20</v>
      </c>
      <c r="M80" s="8">
        <f>VLOOKUP(D80,Tabla1345[#All],5,0)</f>
        <v>6</v>
      </c>
      <c r="N80" s="15" t="str">
        <f t="shared" si="3"/>
        <v>NO</v>
      </c>
      <c r="O80" s="15" t="s">
        <v>885</v>
      </c>
      <c r="P80" s="15" t="s">
        <v>884</v>
      </c>
      <c r="Q80" s="15" t="str">
        <f>VLOOKUP(MONTH(Tabla7[[#This Row],[Fecha]]),Tablas!$U$4:$V$15,2,0)</f>
        <v>Abr</v>
      </c>
      <c r="R80" s="8">
        <f>YEAR(Tabla7[[#This Row],[Fecha]])</f>
        <v>2018</v>
      </c>
    </row>
    <row r="81" spans="2:18" x14ac:dyDescent="0.2">
      <c r="B81" s="10">
        <v>43233</v>
      </c>
      <c r="C81" s="8" t="s">
        <v>941</v>
      </c>
      <c r="D81" s="8">
        <v>300083</v>
      </c>
      <c r="E81" s="8" t="str">
        <f>VLOOKUP(D81,Tablas!$B$4:$C$1060,2,0)</f>
        <v>GUIA DE CADENA TRASERA</v>
      </c>
      <c r="F81" s="8" t="str">
        <f>VLOOKUP(D81,Tablas!$B:$E,4,0)</f>
        <v>UN</v>
      </c>
      <c r="G81" s="8" t="str">
        <f>VLOOKUP(D81,Tablas!$B:$D,3,0)</f>
        <v>13 - TRACCION</v>
      </c>
      <c r="H81" s="8">
        <v>100004</v>
      </c>
      <c r="I81" s="8" t="str">
        <f>VLOOKUP(Tabla7[[#This Row],[Código del cliente]],Tablas!$O$4:$S$16,2,0)</f>
        <v>EMPRESA DEL NORTE</v>
      </c>
      <c r="J81" s="8" t="str">
        <f>VLOOKUP(Tabla7[[#This Row],[Código del cliente]],Tablas!$O$4:$S$16,3,0)</f>
        <v>HOMECENTER</v>
      </c>
      <c r="K81" s="10">
        <v>43249</v>
      </c>
      <c r="L81" s="8">
        <f t="shared" si="2"/>
        <v>16</v>
      </c>
      <c r="M81" s="8">
        <f>VLOOKUP(D81,Tabla1345[#All],5,0)</f>
        <v>5</v>
      </c>
      <c r="N81" s="15" t="str">
        <f t="shared" si="3"/>
        <v>NO</v>
      </c>
      <c r="O81" s="15" t="s">
        <v>884</v>
      </c>
      <c r="P81" s="15" t="s">
        <v>884</v>
      </c>
      <c r="Q81" s="15" t="str">
        <f>VLOOKUP(MONTH(Tabla7[[#This Row],[Fecha]]),Tablas!$U$4:$V$15,2,0)</f>
        <v>May</v>
      </c>
      <c r="R81" s="8">
        <f>YEAR(Tabla7[[#This Row],[Fecha]])</f>
        <v>2018</v>
      </c>
    </row>
    <row r="82" spans="2:18" x14ac:dyDescent="0.2">
      <c r="B82" s="10">
        <v>43290</v>
      </c>
      <c r="C82" s="8" t="s">
        <v>942</v>
      </c>
      <c r="D82" s="8">
        <v>300374</v>
      </c>
      <c r="E82" s="8" t="str">
        <f>VLOOKUP(D82,Tablas!$B$4:$C$1060,2,0)</f>
        <v>BARRA DE POSAPIES</v>
      </c>
      <c r="F82" s="8" t="str">
        <f>VLOOKUP(D82,Tablas!$B:$E,4,0)</f>
        <v>UN</v>
      </c>
      <c r="G82" s="8" t="str">
        <f>VLOOKUP(D82,Tablas!$B:$D,3,0)</f>
        <v>07 - PEDALES Y POSAPIES</v>
      </c>
      <c r="H82" s="8">
        <v>100001</v>
      </c>
      <c r="I82" s="8" t="str">
        <f>VLOOKUP(Tabla7[[#This Row],[Código del cliente]],Tablas!$O$4:$S$16,2,0)</f>
        <v>EMPRESA DEL SUR</v>
      </c>
      <c r="J82" s="8" t="str">
        <f>VLOOKUP(Tabla7[[#This Row],[Código del cliente]],Tablas!$O$4:$S$16,3,0)</f>
        <v>RETAIL</v>
      </c>
      <c r="K82" s="10">
        <v>43323</v>
      </c>
      <c r="L82" s="8">
        <f t="shared" si="2"/>
        <v>33</v>
      </c>
      <c r="M82" s="8">
        <f>VLOOKUP(D82,Tabla1345[#All],5,0)</f>
        <v>19</v>
      </c>
      <c r="N82" s="15" t="str">
        <f t="shared" si="3"/>
        <v>NO</v>
      </c>
      <c r="O82" s="15" t="s">
        <v>884</v>
      </c>
      <c r="P82" s="15" t="s">
        <v>884</v>
      </c>
      <c r="Q82" s="15" t="str">
        <f>VLOOKUP(MONTH(Tabla7[[#This Row],[Fecha]]),Tablas!$U$4:$V$15,2,0)</f>
        <v>Jul</v>
      </c>
      <c r="R82" s="8">
        <f>YEAR(Tabla7[[#This Row],[Fecha]])</f>
        <v>2018</v>
      </c>
    </row>
    <row r="83" spans="2:18" x14ac:dyDescent="0.2">
      <c r="B83" s="10">
        <v>43114</v>
      </c>
      <c r="C83" s="8" t="s">
        <v>943</v>
      </c>
      <c r="D83" s="8">
        <v>300126</v>
      </c>
      <c r="E83" s="8" t="str">
        <f>VLOOKUP(D83,Tablas!$B$4:$C$1060,2,0)</f>
        <v>SENSOR DE COMBUSTIBLE</v>
      </c>
      <c r="F83" s="8" t="str">
        <f>VLOOKUP(D83,Tablas!$B:$E,4,0)</f>
        <v>UN</v>
      </c>
      <c r="G83" s="8" t="str">
        <f>VLOOKUP(D83,Tablas!$B:$D,3,0)</f>
        <v>03 - FILTROS</v>
      </c>
      <c r="H83" s="8">
        <v>100010</v>
      </c>
      <c r="I83" s="8" t="str">
        <f>VLOOKUP(Tabla7[[#This Row],[Código del cliente]],Tablas!$O$4:$S$16,2,0)</f>
        <v>LIMA EIRL</v>
      </c>
      <c r="J83" s="8" t="str">
        <f>VLOOKUP(Tabla7[[#This Row],[Código del cliente]],Tablas!$O$4:$S$16,3,0)</f>
        <v>CORPORATIVO</v>
      </c>
      <c r="K83" s="10">
        <v>43151</v>
      </c>
      <c r="L83" s="8">
        <f t="shared" si="2"/>
        <v>37</v>
      </c>
      <c r="M83" s="8">
        <f>VLOOKUP(D83,Tabla1345[#All],5,0)</f>
        <v>14</v>
      </c>
      <c r="N83" s="15" t="str">
        <f t="shared" si="3"/>
        <v>NO</v>
      </c>
      <c r="O83" s="15" t="s">
        <v>884</v>
      </c>
      <c r="P83" s="15" t="s">
        <v>884</v>
      </c>
      <c r="Q83" s="15" t="str">
        <f>VLOOKUP(MONTH(Tabla7[[#This Row],[Fecha]]),Tablas!$U$4:$V$15,2,0)</f>
        <v>Ene</v>
      </c>
      <c r="R83" s="8">
        <f>YEAR(Tabla7[[#This Row],[Fecha]])</f>
        <v>2018</v>
      </c>
    </row>
    <row r="84" spans="2:18" x14ac:dyDescent="0.2">
      <c r="B84" s="10">
        <v>43124</v>
      </c>
      <c r="C84" s="8" t="s">
        <v>944</v>
      </c>
      <c r="D84" s="8">
        <v>301009</v>
      </c>
      <c r="E84" s="8" t="str">
        <f>VLOOKUP(D84,Tablas!$B$4:$C$1060,2,0)</f>
        <v>CUBIERTA DE COLA/ROJO/.</v>
      </c>
      <c r="F84" s="8" t="str">
        <f>VLOOKUP(D84,Tablas!$B:$E,4,0)</f>
        <v>UN</v>
      </c>
      <c r="G84" s="8" t="str">
        <f>VLOOKUP(D84,Tablas!$B:$D,3,0)</f>
        <v>05 - COLISION</v>
      </c>
      <c r="H84" s="8">
        <v>100013</v>
      </c>
      <c r="I84" s="8" t="str">
        <f>VLOOKUP(Tabla7[[#This Row],[Código del cliente]],Tablas!$O$4:$S$16,2,0)</f>
        <v>SODIMAC</v>
      </c>
      <c r="J84" s="8" t="str">
        <f>VLOOKUP(Tabla7[[#This Row],[Código del cliente]],Tablas!$O$4:$S$16,3,0)</f>
        <v>HOMECENTER</v>
      </c>
      <c r="K84" s="10">
        <v>43130</v>
      </c>
      <c r="L84" s="8">
        <f t="shared" si="2"/>
        <v>6</v>
      </c>
      <c r="M84" s="8">
        <f>VLOOKUP(D84,Tabla1345[#All],5,0)</f>
        <v>25</v>
      </c>
      <c r="N84" s="15" t="str">
        <f t="shared" si="3"/>
        <v>SI</v>
      </c>
      <c r="O84" s="15" t="s">
        <v>884</v>
      </c>
      <c r="P84" s="15" t="s">
        <v>885</v>
      </c>
      <c r="Q84" s="15" t="str">
        <f>VLOOKUP(MONTH(Tabla7[[#This Row],[Fecha]]),Tablas!$U$4:$V$15,2,0)</f>
        <v>Ene</v>
      </c>
      <c r="R84" s="8">
        <f>YEAR(Tabla7[[#This Row],[Fecha]])</f>
        <v>2018</v>
      </c>
    </row>
    <row r="85" spans="2:18" x14ac:dyDescent="0.2">
      <c r="B85" s="10">
        <v>43146</v>
      </c>
      <c r="C85" s="8" t="s">
        <v>945</v>
      </c>
      <c r="D85" s="8">
        <v>300559</v>
      </c>
      <c r="E85" s="8" t="str">
        <f>VLOOKUP(D85,Tablas!$B$4:$C$1060,2,0)</f>
        <v>PARRILLA/PLATA/.</v>
      </c>
      <c r="F85" s="8" t="str">
        <f>VLOOKUP(D85,Tablas!$B:$E,4,0)</f>
        <v>UN</v>
      </c>
      <c r="G85" s="8" t="str">
        <f>VLOOKUP(D85,Tablas!$B:$D,3,0)</f>
        <v>05 - COLISION</v>
      </c>
      <c r="H85" s="8">
        <v>100005</v>
      </c>
      <c r="I85" s="8" t="str">
        <f>VLOOKUP(Tabla7[[#This Row],[Código del cliente]],Tablas!$O$4:$S$16,2,0)</f>
        <v>UNION S.A</v>
      </c>
      <c r="J85" s="8" t="str">
        <f>VLOOKUP(Tabla7[[#This Row],[Código del cliente]],Tablas!$O$4:$S$16,3,0)</f>
        <v>HOMECENTER</v>
      </c>
      <c r="K85" s="10">
        <v>43175</v>
      </c>
      <c r="L85" s="8">
        <f t="shared" si="2"/>
        <v>29</v>
      </c>
      <c r="M85" s="8">
        <f>VLOOKUP(D85,Tabla1345[#All],5,0)</f>
        <v>5</v>
      </c>
      <c r="N85" s="15" t="str">
        <f t="shared" si="3"/>
        <v>NO</v>
      </c>
      <c r="O85" s="15" t="s">
        <v>884</v>
      </c>
      <c r="P85" s="15" t="s">
        <v>884</v>
      </c>
      <c r="Q85" s="15" t="str">
        <f>VLOOKUP(MONTH(Tabla7[[#This Row],[Fecha]]),Tablas!$U$4:$V$15,2,0)</f>
        <v>Feb</v>
      </c>
      <c r="R85" s="8">
        <f>YEAR(Tabla7[[#This Row],[Fecha]])</f>
        <v>2018</v>
      </c>
    </row>
    <row r="86" spans="2:18" x14ac:dyDescent="0.2">
      <c r="B86" s="10">
        <v>43275</v>
      </c>
      <c r="C86" s="8" t="s">
        <v>914</v>
      </c>
      <c r="D86" s="8">
        <v>300993</v>
      </c>
      <c r="E86" s="8" t="str">
        <f>VLOOKUP(D86,Tablas!$B$4:$C$1060,2,0)</f>
        <v>TAPON DE INSPECCION NEGRO</v>
      </c>
      <c r="F86" s="8" t="str">
        <f>VLOOKUP(D86,Tablas!$B:$E,4,0)</f>
        <v>UN</v>
      </c>
      <c r="G86" s="8" t="str">
        <f>VLOOKUP(D86,Tablas!$B:$D,3,0)</f>
        <v>09 - PARTES DE MOTOR</v>
      </c>
      <c r="H86" s="8">
        <v>100010</v>
      </c>
      <c r="I86" s="8" t="str">
        <f>VLOOKUP(Tabla7[[#This Row],[Código del cliente]],Tablas!$O$4:$S$16,2,0)</f>
        <v>LIMA EIRL</v>
      </c>
      <c r="J86" s="8" t="str">
        <f>VLOOKUP(Tabla7[[#This Row],[Código del cliente]],Tablas!$O$4:$S$16,3,0)</f>
        <v>CORPORATIVO</v>
      </c>
      <c r="K86" s="10">
        <v>43314</v>
      </c>
      <c r="L86" s="8">
        <f t="shared" si="2"/>
        <v>39</v>
      </c>
      <c r="M86" s="8">
        <f>VLOOKUP(D86,Tabla1345[#All],5,0)</f>
        <v>24</v>
      </c>
      <c r="N86" s="15" t="str">
        <f t="shared" si="3"/>
        <v>NO</v>
      </c>
      <c r="O86" s="15" t="s">
        <v>885</v>
      </c>
      <c r="P86" s="15" t="s">
        <v>884</v>
      </c>
      <c r="Q86" s="15" t="str">
        <f>VLOOKUP(MONTH(Tabla7[[#This Row],[Fecha]]),Tablas!$U$4:$V$15,2,0)</f>
        <v>Jun</v>
      </c>
      <c r="R86" s="8">
        <f>YEAR(Tabla7[[#This Row],[Fecha]])</f>
        <v>2018</v>
      </c>
    </row>
    <row r="87" spans="2:18" x14ac:dyDescent="0.2">
      <c r="B87" s="10">
        <v>43285</v>
      </c>
      <c r="C87" s="8" t="s">
        <v>915</v>
      </c>
      <c r="D87" s="8">
        <v>300048</v>
      </c>
      <c r="E87" s="8" t="str">
        <f>VLOOKUP(D87,Tablas!$B$4:$C$1060,2,0)</f>
        <v>CAMARA DE AIRE RUEDA TRA R18</v>
      </c>
      <c r="F87" s="8" t="str">
        <f>VLOOKUP(D87,Tablas!$B:$E,4,0)</f>
        <v>UN</v>
      </c>
      <c r="G87" s="8" t="str">
        <f>VLOOKUP(D87,Tablas!$B:$D,3,0)</f>
        <v>11 - LLANTAS Y HULES</v>
      </c>
      <c r="H87" s="8">
        <v>100007</v>
      </c>
      <c r="I87" s="8" t="str">
        <f>VLOOKUP(Tabla7[[#This Row],[Código del cliente]],Tablas!$O$4:$S$16,2,0)</f>
        <v>INPACTO S.A</v>
      </c>
      <c r="J87" s="8" t="str">
        <f>VLOOKUP(Tabla7[[#This Row],[Código del cliente]],Tablas!$O$4:$S$16,3,0)</f>
        <v>RETAIL</v>
      </c>
      <c r="K87" s="10">
        <v>43323</v>
      </c>
      <c r="L87" s="8">
        <f t="shared" si="2"/>
        <v>38</v>
      </c>
      <c r="M87" s="8">
        <f>VLOOKUP(D87,Tabla1345[#All],5,0)</f>
        <v>16</v>
      </c>
      <c r="N87" s="15" t="str">
        <f t="shared" si="3"/>
        <v>NO</v>
      </c>
      <c r="O87" s="15" t="s">
        <v>885</v>
      </c>
      <c r="P87" s="15" t="s">
        <v>884</v>
      </c>
      <c r="Q87" s="15" t="str">
        <f>VLOOKUP(MONTH(Tabla7[[#This Row],[Fecha]]),Tablas!$U$4:$V$15,2,0)</f>
        <v>Jul</v>
      </c>
      <c r="R87" s="8">
        <f>YEAR(Tabla7[[#This Row],[Fecha]])</f>
        <v>2018</v>
      </c>
    </row>
    <row r="88" spans="2:18" x14ac:dyDescent="0.2">
      <c r="B88" s="10">
        <v>43150</v>
      </c>
      <c r="C88" s="8" t="s">
        <v>916</v>
      </c>
      <c r="D88" s="8">
        <v>300040</v>
      </c>
      <c r="E88" s="8" t="str">
        <f>VLOOKUP(D88,Tablas!$B$4:$C$1060,2,0)</f>
        <v>CABLE DE ACELERADOR</v>
      </c>
      <c r="F88" s="8" t="str">
        <f>VLOOKUP(D88,Tablas!$B:$E,4,0)</f>
        <v>UN</v>
      </c>
      <c r="G88" s="8" t="str">
        <f>VLOOKUP(D88,Tablas!$B:$D,3,0)</f>
        <v>10 - PALANCAS Y CHICOTES</v>
      </c>
      <c r="H88" s="8">
        <v>100003</v>
      </c>
      <c r="I88" s="8" t="str">
        <f>VLOOKUP(Tabla7[[#This Row],[Código del cliente]],Tablas!$O$4:$S$16,2,0)</f>
        <v>JUAN SOSA</v>
      </c>
      <c r="J88" s="8" t="str">
        <f>VLOOKUP(Tabla7[[#This Row],[Código del cliente]],Tablas!$O$4:$S$16,3,0)</f>
        <v>HOMECENTER</v>
      </c>
      <c r="K88" s="10">
        <v>43190</v>
      </c>
      <c r="L88" s="8">
        <f t="shared" si="2"/>
        <v>40</v>
      </c>
      <c r="M88" s="8">
        <f>VLOOKUP(D88,Tabla1345[#All],5,0)</f>
        <v>9</v>
      </c>
      <c r="N88" s="15" t="str">
        <f t="shared" si="3"/>
        <v>NO</v>
      </c>
      <c r="O88" s="15" t="s">
        <v>885</v>
      </c>
      <c r="P88" s="15" t="s">
        <v>884</v>
      </c>
      <c r="Q88" s="15" t="str">
        <f>VLOOKUP(MONTH(Tabla7[[#This Row],[Fecha]]),Tablas!$U$4:$V$15,2,0)</f>
        <v>Feb</v>
      </c>
      <c r="R88" s="8">
        <f>YEAR(Tabla7[[#This Row],[Fecha]])</f>
        <v>2018</v>
      </c>
    </row>
    <row r="89" spans="2:18" x14ac:dyDescent="0.2">
      <c r="B89" s="10">
        <v>43210</v>
      </c>
      <c r="C89" s="8" t="s">
        <v>917</v>
      </c>
      <c r="D89" s="8">
        <v>300872</v>
      </c>
      <c r="E89" s="8" t="str">
        <f>VLOOKUP(D89,Tablas!$B$4:$C$1060,2,0)</f>
        <v>RETROVISOR IZQUIERDO VERDE</v>
      </c>
      <c r="F89" s="8" t="str">
        <f>VLOOKUP(D89,Tablas!$B:$E,4,0)</f>
        <v>UN</v>
      </c>
      <c r="G89" s="8" t="str">
        <f>VLOOKUP(D89,Tablas!$B:$D,3,0)</f>
        <v>05 - COLISION</v>
      </c>
      <c r="H89" s="8">
        <v>100004</v>
      </c>
      <c r="I89" s="8" t="str">
        <f>VLOOKUP(Tabla7[[#This Row],[Código del cliente]],Tablas!$O$4:$S$16,2,0)</f>
        <v>EMPRESA DEL NORTE</v>
      </c>
      <c r="J89" s="8" t="str">
        <f>VLOOKUP(Tabla7[[#This Row],[Código del cliente]],Tablas!$O$4:$S$16,3,0)</f>
        <v>HOMECENTER</v>
      </c>
      <c r="K89" s="10">
        <v>43215</v>
      </c>
      <c r="L89" s="8">
        <f t="shared" si="2"/>
        <v>5</v>
      </c>
      <c r="M89" s="8">
        <f>VLOOKUP(D89,Tabla1345[#All],5,0)</f>
        <v>27</v>
      </c>
      <c r="N89" s="15" t="str">
        <f t="shared" si="3"/>
        <v>SI</v>
      </c>
      <c r="O89" s="15" t="s">
        <v>885</v>
      </c>
      <c r="P89" s="15" t="s">
        <v>885</v>
      </c>
      <c r="Q89" s="15" t="str">
        <f>VLOOKUP(MONTH(Tabla7[[#This Row],[Fecha]]),Tablas!$U$4:$V$15,2,0)</f>
        <v>Abr</v>
      </c>
      <c r="R89" s="8">
        <f>YEAR(Tabla7[[#This Row],[Fecha]])</f>
        <v>2018</v>
      </c>
    </row>
    <row r="90" spans="2:18" x14ac:dyDescent="0.2">
      <c r="B90" s="10">
        <v>43300</v>
      </c>
      <c r="C90" s="8" t="s">
        <v>918</v>
      </c>
      <c r="D90" s="8">
        <v>300859</v>
      </c>
      <c r="E90" s="8" t="str">
        <f>VLOOKUP(D90,Tablas!$B$4:$C$1060,2,0)</f>
        <v>TUERCA HEXAGONAL</v>
      </c>
      <c r="F90" s="8" t="str">
        <f>VLOOKUP(D90,Tablas!$B:$E,4,0)</f>
        <v>UN</v>
      </c>
      <c r="G90" s="8" t="str">
        <f>VLOOKUP(D90,Tablas!$B:$D,3,0)</f>
        <v>13 - TRACCION</v>
      </c>
      <c r="H90" s="8">
        <v>100001</v>
      </c>
      <c r="I90" s="8" t="str">
        <f>VLOOKUP(Tabla7[[#This Row],[Código del cliente]],Tablas!$O$4:$S$16,2,0)</f>
        <v>EMPRESA DEL SUR</v>
      </c>
      <c r="J90" s="8" t="str">
        <f>VLOOKUP(Tabla7[[#This Row],[Código del cliente]],Tablas!$O$4:$S$16,3,0)</f>
        <v>RETAIL</v>
      </c>
      <c r="K90" s="10">
        <v>43314</v>
      </c>
      <c r="L90" s="8">
        <f t="shared" si="2"/>
        <v>14</v>
      </c>
      <c r="M90" s="8">
        <f>VLOOKUP(D90,Tabla1345[#All],5,0)</f>
        <v>6</v>
      </c>
      <c r="N90" s="15" t="str">
        <f t="shared" si="3"/>
        <v>NO</v>
      </c>
      <c r="O90" s="15" t="s">
        <v>885</v>
      </c>
      <c r="P90" s="15" t="s">
        <v>885</v>
      </c>
      <c r="Q90" s="15" t="str">
        <f>VLOOKUP(MONTH(Tabla7[[#This Row],[Fecha]]),Tablas!$U$4:$V$15,2,0)</f>
        <v>Jul</v>
      </c>
      <c r="R90" s="8">
        <f>YEAR(Tabla7[[#This Row],[Fecha]])</f>
        <v>2018</v>
      </c>
    </row>
    <row r="91" spans="2:18" x14ac:dyDescent="0.2">
      <c r="B91" s="10">
        <v>43196</v>
      </c>
      <c r="C91" s="8" t="s">
        <v>919</v>
      </c>
      <c r="D91" s="8">
        <v>300550</v>
      </c>
      <c r="E91" s="8" t="str">
        <f>VLOOKUP(D91,Tablas!$B$4:$C$1060,2,0)</f>
        <v>BASE DE FARO DERECHO</v>
      </c>
      <c r="F91" s="8" t="str">
        <f>VLOOKUP(D91,Tablas!$B:$E,4,0)</f>
        <v>UN</v>
      </c>
      <c r="G91" s="8" t="str">
        <f>VLOOKUP(D91,Tablas!$B:$D,3,0)</f>
        <v>06 - AMORTIGUADORES</v>
      </c>
      <c r="H91" s="8">
        <v>100008</v>
      </c>
      <c r="I91" s="8" t="str">
        <f>VLOOKUP(Tabla7[[#This Row],[Código del cliente]],Tablas!$O$4:$S$16,2,0)</f>
        <v>LA PODEROSA S.A</v>
      </c>
      <c r="J91" s="8" t="str">
        <f>VLOOKUP(Tabla7[[#This Row],[Código del cliente]],Tablas!$O$4:$S$16,3,0)</f>
        <v>DISTRIBUIDORES</v>
      </c>
      <c r="K91" s="10">
        <v>43214</v>
      </c>
      <c r="L91" s="8">
        <f t="shared" si="2"/>
        <v>18</v>
      </c>
      <c r="M91" s="8">
        <f>VLOOKUP(D91,Tabla1345[#All],5,0)</f>
        <v>18</v>
      </c>
      <c r="N91" s="15" t="str">
        <f t="shared" si="3"/>
        <v>SI</v>
      </c>
      <c r="O91" s="15" t="s">
        <v>884</v>
      </c>
      <c r="P91" s="15" t="s">
        <v>884</v>
      </c>
      <c r="Q91" s="15" t="str">
        <f>VLOOKUP(MONTH(Tabla7[[#This Row],[Fecha]]),Tablas!$U$4:$V$15,2,0)</f>
        <v>Abr</v>
      </c>
      <c r="R91" s="8">
        <f>YEAR(Tabla7[[#This Row],[Fecha]])</f>
        <v>2018</v>
      </c>
    </row>
    <row r="92" spans="2:18" x14ac:dyDescent="0.2">
      <c r="B92" s="10">
        <v>43163</v>
      </c>
      <c r="C92" s="8" t="s">
        <v>920</v>
      </c>
      <c r="D92" s="8">
        <v>300968</v>
      </c>
      <c r="E92" s="8" t="str">
        <f>VLOOKUP(D92,Tablas!$B$4:$C$1060,2,0)</f>
        <v>CONJUNTO PEDALES Y POSPIE DER</v>
      </c>
      <c r="F92" s="8" t="str">
        <f>VLOOKUP(D92,Tablas!$B:$E,4,0)</f>
        <v>UN</v>
      </c>
      <c r="G92" s="8" t="str">
        <f>VLOOKUP(D92,Tablas!$B:$D,3,0)</f>
        <v>07 - PEDALES Y POSAPIES</v>
      </c>
      <c r="H92" s="8">
        <v>100012</v>
      </c>
      <c r="I92" s="8" t="str">
        <f>VLOOKUP(Tabla7[[#This Row],[Código del cliente]],Tablas!$O$4:$S$16,2,0)</f>
        <v>MAESTRO</v>
      </c>
      <c r="J92" s="8" t="str">
        <f>VLOOKUP(Tabla7[[#This Row],[Código del cliente]],Tablas!$O$4:$S$16,3,0)</f>
        <v>INSTITUCIONAL</v>
      </c>
      <c r="K92" s="10">
        <v>43178</v>
      </c>
      <c r="L92" s="8">
        <f t="shared" si="2"/>
        <v>15</v>
      </c>
      <c r="M92" s="8">
        <f>VLOOKUP(D92,Tabla1345[#All],5,0)</f>
        <v>18</v>
      </c>
      <c r="N92" s="15" t="str">
        <f t="shared" si="3"/>
        <v>SI</v>
      </c>
      <c r="O92" s="15" t="s">
        <v>884</v>
      </c>
      <c r="P92" s="15" t="s">
        <v>884</v>
      </c>
      <c r="Q92" s="15" t="str">
        <f>VLOOKUP(MONTH(Tabla7[[#This Row],[Fecha]]),Tablas!$U$4:$V$15,2,0)</f>
        <v>Mar</v>
      </c>
      <c r="R92" s="8">
        <f>YEAR(Tabla7[[#This Row],[Fecha]])</f>
        <v>2018</v>
      </c>
    </row>
    <row r="93" spans="2:18" x14ac:dyDescent="0.2">
      <c r="B93" s="10">
        <v>43104</v>
      </c>
      <c r="C93" s="8" t="s">
        <v>921</v>
      </c>
      <c r="D93" s="8">
        <v>300769</v>
      </c>
      <c r="E93" s="8" t="str">
        <f>VLOOKUP(D93,Tablas!$B$4:$C$1060,2,0)</f>
        <v>EJE DE LA RUEDA TRASERA</v>
      </c>
      <c r="F93" s="8" t="str">
        <f>VLOOKUP(D93,Tablas!$B:$E,4,0)</f>
        <v>UN</v>
      </c>
      <c r="G93" s="8" t="str">
        <f>VLOOKUP(D93,Tablas!$B:$D,3,0)</f>
        <v>13 - TRACCION</v>
      </c>
      <c r="H93" s="8">
        <v>100007</v>
      </c>
      <c r="I93" s="8" t="str">
        <f>VLOOKUP(Tabla7[[#This Row],[Código del cliente]],Tablas!$O$4:$S$16,2,0)</f>
        <v>INPACTO S.A</v>
      </c>
      <c r="J93" s="8" t="str">
        <f>VLOOKUP(Tabla7[[#This Row],[Código del cliente]],Tablas!$O$4:$S$16,3,0)</f>
        <v>RETAIL</v>
      </c>
      <c r="K93" s="10">
        <v>43113</v>
      </c>
      <c r="L93" s="8">
        <f t="shared" si="2"/>
        <v>9</v>
      </c>
      <c r="M93" s="8">
        <f>VLOOKUP(D93,Tabla1345[#All],5,0)</f>
        <v>28</v>
      </c>
      <c r="N93" s="15" t="str">
        <f t="shared" si="3"/>
        <v>SI</v>
      </c>
      <c r="O93" s="15" t="s">
        <v>884</v>
      </c>
      <c r="P93" s="15" t="s">
        <v>884</v>
      </c>
      <c r="Q93" s="15" t="str">
        <f>VLOOKUP(MONTH(Tabla7[[#This Row],[Fecha]]),Tablas!$U$4:$V$15,2,0)</f>
        <v>Ene</v>
      </c>
      <c r="R93" s="8">
        <f>YEAR(Tabla7[[#This Row],[Fecha]])</f>
        <v>2018</v>
      </c>
    </row>
    <row r="94" spans="2:18" x14ac:dyDescent="0.2">
      <c r="B94" s="10">
        <v>43223</v>
      </c>
      <c r="C94" s="8" t="s">
        <v>922</v>
      </c>
      <c r="D94" s="8">
        <v>300723</v>
      </c>
      <c r="E94" s="8" t="str">
        <f>VLOOKUP(D94,Tablas!$B$4:$C$1060,2,0)</f>
        <v>O-RING 3*33.5</v>
      </c>
      <c r="F94" s="8" t="str">
        <f>VLOOKUP(D94,Tablas!$B:$E,4,0)</f>
        <v>UN</v>
      </c>
      <c r="G94" s="8" t="str">
        <f>VLOOKUP(D94,Tablas!$B:$D,3,0)</f>
        <v>09 - PARTES DE MOTOR</v>
      </c>
      <c r="H94" s="8">
        <v>100010</v>
      </c>
      <c r="I94" s="8" t="str">
        <f>VLOOKUP(Tabla7[[#This Row],[Código del cliente]],Tablas!$O$4:$S$16,2,0)</f>
        <v>LIMA EIRL</v>
      </c>
      <c r="J94" s="8" t="str">
        <f>VLOOKUP(Tabla7[[#This Row],[Código del cliente]],Tablas!$O$4:$S$16,3,0)</f>
        <v>CORPORATIVO</v>
      </c>
      <c r="K94" s="10">
        <v>43243</v>
      </c>
      <c r="L94" s="8">
        <f t="shared" si="2"/>
        <v>20</v>
      </c>
      <c r="M94" s="8">
        <f>VLOOKUP(D94,Tabla1345[#All],5,0)</f>
        <v>16</v>
      </c>
      <c r="N94" s="15" t="str">
        <f t="shared" si="3"/>
        <v>NO</v>
      </c>
      <c r="O94" s="15" t="s">
        <v>885</v>
      </c>
      <c r="P94" s="15" t="s">
        <v>884</v>
      </c>
      <c r="Q94" s="15" t="str">
        <f>VLOOKUP(MONTH(Tabla7[[#This Row],[Fecha]]),Tablas!$U$4:$V$15,2,0)</f>
        <v>May</v>
      </c>
      <c r="R94" s="8">
        <f>YEAR(Tabla7[[#This Row],[Fecha]])</f>
        <v>2018</v>
      </c>
    </row>
    <row r="95" spans="2:18" x14ac:dyDescent="0.2">
      <c r="B95" s="10">
        <v>43199</v>
      </c>
      <c r="C95" s="8" t="s">
        <v>923</v>
      </c>
      <c r="D95" s="8">
        <v>300922</v>
      </c>
      <c r="E95" s="8" t="str">
        <f>VLOOKUP(D95,Tablas!$B$4:$C$1060,2,0)</f>
        <v>CALAVERA TRASERA</v>
      </c>
      <c r="F95" s="8" t="str">
        <f>VLOOKUP(D95,Tablas!$B:$E,4,0)</f>
        <v>UN</v>
      </c>
      <c r="G95" s="8" t="str">
        <f>VLOOKUP(D95,Tablas!$B:$D,3,0)</f>
        <v>14 - LUCES</v>
      </c>
      <c r="H95" s="8">
        <v>100001</v>
      </c>
      <c r="I95" s="8" t="str">
        <f>VLOOKUP(Tabla7[[#This Row],[Código del cliente]],Tablas!$O$4:$S$16,2,0)</f>
        <v>EMPRESA DEL SUR</v>
      </c>
      <c r="J95" s="8" t="str">
        <f>VLOOKUP(Tabla7[[#This Row],[Código del cliente]],Tablas!$O$4:$S$16,3,0)</f>
        <v>RETAIL</v>
      </c>
      <c r="K95" s="10">
        <v>43221</v>
      </c>
      <c r="L95" s="8">
        <f t="shared" si="2"/>
        <v>22</v>
      </c>
      <c r="M95" s="8">
        <f>VLOOKUP(D95,Tabla1345[#All],5,0)</f>
        <v>22</v>
      </c>
      <c r="N95" s="15" t="str">
        <f t="shared" si="3"/>
        <v>SI</v>
      </c>
      <c r="O95" s="15" t="s">
        <v>884</v>
      </c>
      <c r="P95" s="15" t="s">
        <v>885</v>
      </c>
      <c r="Q95" s="15" t="str">
        <f>VLOOKUP(MONTH(Tabla7[[#This Row],[Fecha]]),Tablas!$U$4:$V$15,2,0)</f>
        <v>Abr</v>
      </c>
      <c r="R95" s="8">
        <f>YEAR(Tabla7[[#This Row],[Fecha]])</f>
        <v>2018</v>
      </c>
    </row>
    <row r="96" spans="2:18" x14ac:dyDescent="0.2">
      <c r="B96" s="10">
        <v>43171</v>
      </c>
      <c r="C96" s="8" t="s">
        <v>924</v>
      </c>
      <c r="D96" s="8">
        <v>300944</v>
      </c>
      <c r="E96" s="8" t="str">
        <f>VLOOKUP(D96,Tablas!$B$4:$C$1060,2,0)</f>
        <v>COMPONENTE DE CARTER IZQUIERDO</v>
      </c>
      <c r="F96" s="8" t="str">
        <f>VLOOKUP(D96,Tablas!$B:$E,4,0)</f>
        <v>UN</v>
      </c>
      <c r="G96" s="8" t="str">
        <f>VLOOKUP(D96,Tablas!$B:$D,3,0)</f>
        <v>15 - MISCELANEOS</v>
      </c>
      <c r="H96" s="8">
        <v>100012</v>
      </c>
      <c r="I96" s="8" t="str">
        <f>VLOOKUP(Tabla7[[#This Row],[Código del cliente]],Tablas!$O$4:$S$16,2,0)</f>
        <v>MAESTRO</v>
      </c>
      <c r="J96" s="8" t="str">
        <f>VLOOKUP(Tabla7[[#This Row],[Código del cliente]],Tablas!$O$4:$S$16,3,0)</f>
        <v>INSTITUCIONAL</v>
      </c>
      <c r="K96" s="10">
        <v>43205</v>
      </c>
      <c r="L96" s="8">
        <f t="shared" si="2"/>
        <v>34</v>
      </c>
      <c r="M96" s="8">
        <f>VLOOKUP(D96,Tabla1345[#All],5,0)</f>
        <v>9</v>
      </c>
      <c r="N96" s="15" t="str">
        <f t="shared" si="3"/>
        <v>NO</v>
      </c>
      <c r="O96" s="15" t="s">
        <v>884</v>
      </c>
      <c r="P96" s="15" t="s">
        <v>884</v>
      </c>
      <c r="Q96" s="15" t="str">
        <f>VLOOKUP(MONTH(Tabla7[[#This Row],[Fecha]]),Tablas!$U$4:$V$15,2,0)</f>
        <v>Mar</v>
      </c>
      <c r="R96" s="8">
        <f>YEAR(Tabla7[[#This Row],[Fecha]])</f>
        <v>2018</v>
      </c>
    </row>
    <row r="97" spans="2:18" x14ac:dyDescent="0.2">
      <c r="B97" s="10">
        <v>43185</v>
      </c>
      <c r="C97" s="8" t="s">
        <v>925</v>
      </c>
      <c r="D97" s="8">
        <v>300370</v>
      </c>
      <c r="E97" s="8" t="str">
        <f>VLOOKUP(D97,Tablas!$B$4:$C$1060,2,0)</f>
        <v>MANGUERAS DE FRENO DELANTERO</v>
      </c>
      <c r="F97" s="8" t="str">
        <f>VLOOKUP(D97,Tablas!$B:$E,4,0)</f>
        <v>UN</v>
      </c>
      <c r="G97" s="8" t="str">
        <f>VLOOKUP(D97,Tablas!$B:$D,3,0)</f>
        <v>11 - LLANTAS Y HULES</v>
      </c>
      <c r="H97" s="8">
        <v>100007</v>
      </c>
      <c r="I97" s="8" t="str">
        <f>VLOOKUP(Tabla7[[#This Row],[Código del cliente]],Tablas!$O$4:$S$16,2,0)</f>
        <v>INPACTO S.A</v>
      </c>
      <c r="J97" s="8" t="str">
        <f>VLOOKUP(Tabla7[[#This Row],[Código del cliente]],Tablas!$O$4:$S$16,3,0)</f>
        <v>RETAIL</v>
      </c>
      <c r="K97" s="10">
        <v>43219</v>
      </c>
      <c r="L97" s="8">
        <f t="shared" si="2"/>
        <v>34</v>
      </c>
      <c r="M97" s="8">
        <f>VLOOKUP(D97,Tabla1345[#All],5,0)</f>
        <v>18</v>
      </c>
      <c r="N97" s="15" t="str">
        <f t="shared" si="3"/>
        <v>NO</v>
      </c>
      <c r="O97" s="15" t="s">
        <v>885</v>
      </c>
      <c r="P97" s="15" t="s">
        <v>885</v>
      </c>
      <c r="Q97" s="15" t="str">
        <f>VLOOKUP(MONTH(Tabla7[[#This Row],[Fecha]]),Tablas!$U$4:$V$15,2,0)</f>
        <v>Mar</v>
      </c>
      <c r="R97" s="8">
        <f>YEAR(Tabla7[[#This Row],[Fecha]])</f>
        <v>2018</v>
      </c>
    </row>
    <row r="98" spans="2:18" x14ac:dyDescent="0.2">
      <c r="B98" s="10">
        <v>43142</v>
      </c>
      <c r="C98" s="8" t="s">
        <v>926</v>
      </c>
      <c r="D98" s="8">
        <v>300462</v>
      </c>
      <c r="E98" s="8" t="str">
        <f>VLOOKUP(D98,Tablas!$B$4:$C$1060,2,0)</f>
        <v>CUBIERTA FRONTAL SUP GRIS</v>
      </c>
      <c r="F98" s="8" t="str">
        <f>VLOOKUP(D98,Tablas!$B:$E,4,0)</f>
        <v>UN</v>
      </c>
      <c r="G98" s="8" t="str">
        <f>VLOOKUP(D98,Tablas!$B:$D,3,0)</f>
        <v>05 - COLISION</v>
      </c>
      <c r="H98" s="8">
        <v>100001</v>
      </c>
      <c r="I98" s="8" t="str">
        <f>VLOOKUP(Tabla7[[#This Row],[Código del cliente]],Tablas!$O$4:$S$16,2,0)</f>
        <v>EMPRESA DEL SUR</v>
      </c>
      <c r="J98" s="8" t="str">
        <f>VLOOKUP(Tabla7[[#This Row],[Código del cliente]],Tablas!$O$4:$S$16,3,0)</f>
        <v>RETAIL</v>
      </c>
      <c r="K98" s="10">
        <v>43176</v>
      </c>
      <c r="L98" s="8">
        <f t="shared" si="2"/>
        <v>34</v>
      </c>
      <c r="M98" s="8">
        <f>VLOOKUP(D98,Tabla1345[#All],5,0)</f>
        <v>5</v>
      </c>
      <c r="N98" s="15" t="str">
        <f t="shared" si="3"/>
        <v>NO</v>
      </c>
      <c r="O98" s="15" t="s">
        <v>884</v>
      </c>
      <c r="P98" s="15" t="s">
        <v>884</v>
      </c>
      <c r="Q98" s="15" t="str">
        <f>VLOOKUP(MONTH(Tabla7[[#This Row],[Fecha]]),Tablas!$U$4:$V$15,2,0)</f>
        <v>Feb</v>
      </c>
      <c r="R98" s="8">
        <f>YEAR(Tabla7[[#This Row],[Fecha]])</f>
        <v>2018</v>
      </c>
    </row>
    <row r="99" spans="2:18" x14ac:dyDescent="0.2">
      <c r="B99" s="10">
        <v>43188</v>
      </c>
      <c r="C99" s="8" t="s">
        <v>927</v>
      </c>
      <c r="D99" s="8">
        <v>300248</v>
      </c>
      <c r="E99" s="8" t="str">
        <f>VLOOKUP(D99,Tablas!$B$4:$C$1060,2,0)</f>
        <v>CUBIERTA FRONTAL SUP NE/PL</v>
      </c>
      <c r="F99" s="8" t="str">
        <f>VLOOKUP(D99,Tablas!$B:$E,4,0)</f>
        <v>UN</v>
      </c>
      <c r="G99" s="8" t="str">
        <f>VLOOKUP(D99,Tablas!$B:$D,3,0)</f>
        <v>05 - COLISION</v>
      </c>
      <c r="H99" s="8">
        <v>100007</v>
      </c>
      <c r="I99" s="8" t="str">
        <f>VLOOKUP(Tabla7[[#This Row],[Código del cliente]],Tablas!$O$4:$S$16,2,0)</f>
        <v>INPACTO S.A</v>
      </c>
      <c r="J99" s="8" t="str">
        <f>VLOOKUP(Tabla7[[#This Row],[Código del cliente]],Tablas!$O$4:$S$16,3,0)</f>
        <v>RETAIL</v>
      </c>
      <c r="K99" s="10">
        <v>43217</v>
      </c>
      <c r="L99" s="8">
        <f t="shared" si="2"/>
        <v>29</v>
      </c>
      <c r="M99" s="8">
        <f>VLOOKUP(D99,Tabla1345[#All],5,0)</f>
        <v>8</v>
      </c>
      <c r="N99" s="15" t="str">
        <f t="shared" si="3"/>
        <v>NO</v>
      </c>
      <c r="O99" s="15" t="s">
        <v>884</v>
      </c>
      <c r="P99" s="15" t="s">
        <v>884</v>
      </c>
      <c r="Q99" s="15" t="str">
        <f>VLOOKUP(MONTH(Tabla7[[#This Row],[Fecha]]),Tablas!$U$4:$V$15,2,0)</f>
        <v>Mar</v>
      </c>
      <c r="R99" s="8">
        <f>YEAR(Tabla7[[#This Row],[Fecha]])</f>
        <v>2018</v>
      </c>
    </row>
    <row r="100" spans="2:18" x14ac:dyDescent="0.2">
      <c r="B100" s="10">
        <v>43210</v>
      </c>
      <c r="C100" s="8" t="s">
        <v>928</v>
      </c>
      <c r="D100" s="8">
        <v>301022</v>
      </c>
      <c r="E100" s="8" t="str">
        <f>VLOOKUP(D100,Tablas!$B$4:$C$1060,2,0)</f>
        <v>ENGRANE DE POTENCIA FINAL</v>
      </c>
      <c r="F100" s="8" t="str">
        <f>VLOOKUP(D100,Tablas!$B:$E,4,0)</f>
        <v>UN</v>
      </c>
      <c r="G100" s="8" t="str">
        <f>VLOOKUP(D100,Tablas!$B:$D,3,0)</f>
        <v>13 - TRACCION</v>
      </c>
      <c r="H100" s="8">
        <v>100009</v>
      </c>
      <c r="I100" s="8" t="str">
        <f>VLOOKUP(Tabla7[[#This Row],[Código del cliente]],Tablas!$O$4:$S$16,2,0)</f>
        <v>CIA S.A</v>
      </c>
      <c r="J100" s="8" t="str">
        <f>VLOOKUP(Tabla7[[#This Row],[Código del cliente]],Tablas!$O$4:$S$16,3,0)</f>
        <v>MAYORISTAS</v>
      </c>
      <c r="K100" s="10">
        <v>43233</v>
      </c>
      <c r="L100" s="8">
        <f t="shared" si="2"/>
        <v>23</v>
      </c>
      <c r="M100" s="8">
        <f>VLOOKUP(D100,Tabla1345[#All],5,0)</f>
        <v>10</v>
      </c>
      <c r="N100" s="15" t="str">
        <f t="shared" si="3"/>
        <v>NO</v>
      </c>
      <c r="O100" s="15" t="s">
        <v>885</v>
      </c>
      <c r="P100" s="15" t="s">
        <v>885</v>
      </c>
      <c r="Q100" s="15" t="str">
        <f>VLOOKUP(MONTH(Tabla7[[#This Row],[Fecha]]),Tablas!$U$4:$V$15,2,0)</f>
        <v>Abr</v>
      </c>
      <c r="R100" s="8">
        <f>YEAR(Tabla7[[#This Row],[Fecha]])</f>
        <v>2018</v>
      </c>
    </row>
    <row r="101" spans="2:18" x14ac:dyDescent="0.2">
      <c r="B101" s="10">
        <v>43254</v>
      </c>
      <c r="C101" s="8" t="s">
        <v>929</v>
      </c>
      <c r="D101" s="8">
        <v>300789</v>
      </c>
      <c r="E101" s="8" t="str">
        <f>VLOOKUP(D101,Tablas!$B$4:$C$1060,2,0)</f>
        <v>PIÑON DE ARRANQUE DE PATADA</v>
      </c>
      <c r="F101" s="8" t="str">
        <f>VLOOKUP(D101,Tablas!$B:$E,4,0)</f>
        <v>UN</v>
      </c>
      <c r="G101" s="8" t="str">
        <f>VLOOKUP(D101,Tablas!$B:$D,3,0)</f>
        <v>15 - MISCELANEOS</v>
      </c>
      <c r="H101" s="8">
        <v>100013</v>
      </c>
      <c r="I101" s="8" t="str">
        <f>VLOOKUP(Tabla7[[#This Row],[Código del cliente]],Tablas!$O$4:$S$16,2,0)</f>
        <v>SODIMAC</v>
      </c>
      <c r="J101" s="8" t="str">
        <f>VLOOKUP(Tabla7[[#This Row],[Código del cliente]],Tablas!$O$4:$S$16,3,0)</f>
        <v>HOMECENTER</v>
      </c>
      <c r="K101" s="10">
        <v>43267</v>
      </c>
      <c r="L101" s="8">
        <f t="shared" si="2"/>
        <v>13</v>
      </c>
      <c r="M101" s="8">
        <f>VLOOKUP(D101,Tabla1345[#All],5,0)</f>
        <v>18</v>
      </c>
      <c r="N101" s="15" t="str">
        <f t="shared" si="3"/>
        <v>SI</v>
      </c>
      <c r="O101" s="15" t="s">
        <v>885</v>
      </c>
      <c r="P101" s="15" t="s">
        <v>885</v>
      </c>
      <c r="Q101" s="15" t="str">
        <f>VLOOKUP(MONTH(Tabla7[[#This Row],[Fecha]]),Tablas!$U$4:$V$15,2,0)</f>
        <v>Jun</v>
      </c>
      <c r="R101" s="8">
        <f>YEAR(Tabla7[[#This Row],[Fecha]])</f>
        <v>2018</v>
      </c>
    </row>
    <row r="102" spans="2:18" x14ac:dyDescent="0.2">
      <c r="B102" s="10">
        <v>43103</v>
      </c>
      <c r="C102" s="8" t="s">
        <v>930</v>
      </c>
      <c r="D102" s="8">
        <v>300751</v>
      </c>
      <c r="E102" s="8" t="str">
        <f>VLOOKUP(D102,Tablas!$B$4:$C$1060,2,0)</f>
        <v>EMPAQUETADURA DEL MULTIPLE</v>
      </c>
      <c r="F102" s="8" t="str">
        <f>VLOOKUP(D102,Tablas!$B:$E,4,0)</f>
        <v>UN</v>
      </c>
      <c r="G102" s="8" t="str">
        <f>VLOOKUP(D102,Tablas!$B:$D,3,0)</f>
        <v>09 - PARTES DE MOTOR</v>
      </c>
      <c r="H102" s="8">
        <v>100005</v>
      </c>
      <c r="I102" s="8" t="str">
        <f>VLOOKUP(Tabla7[[#This Row],[Código del cliente]],Tablas!$O$4:$S$16,2,0)</f>
        <v>UNION S.A</v>
      </c>
      <c r="J102" s="8" t="str">
        <f>VLOOKUP(Tabla7[[#This Row],[Código del cliente]],Tablas!$O$4:$S$16,3,0)</f>
        <v>HOMECENTER</v>
      </c>
      <c r="K102" s="10">
        <v>43132</v>
      </c>
      <c r="L102" s="8">
        <f t="shared" si="2"/>
        <v>29</v>
      </c>
      <c r="M102" s="8">
        <f>VLOOKUP(D102,Tabla1345[#All],5,0)</f>
        <v>14</v>
      </c>
      <c r="N102" s="15" t="str">
        <f t="shared" si="3"/>
        <v>NO</v>
      </c>
      <c r="O102" s="15" t="s">
        <v>884</v>
      </c>
      <c r="P102" s="15" t="s">
        <v>885</v>
      </c>
      <c r="Q102" s="15" t="str">
        <f>VLOOKUP(MONTH(Tabla7[[#This Row],[Fecha]]),Tablas!$U$4:$V$15,2,0)</f>
        <v>Ene</v>
      </c>
      <c r="R102" s="8">
        <f>YEAR(Tabla7[[#This Row],[Fecha]])</f>
        <v>2018</v>
      </c>
    </row>
    <row r="103" spans="2:18" x14ac:dyDescent="0.2">
      <c r="B103" s="10">
        <v>43151</v>
      </c>
      <c r="C103" s="8" t="s">
        <v>931</v>
      </c>
      <c r="D103" s="8">
        <v>300394</v>
      </c>
      <c r="E103" s="8" t="str">
        <f>VLOOKUP(D103,Tablas!$B$4:$C$1060,2,0)</f>
        <v>TORNILLO GUIA 6M*60</v>
      </c>
      <c r="F103" s="8" t="str">
        <f>VLOOKUP(D103,Tablas!$B:$E,4,0)</f>
        <v>UN</v>
      </c>
      <c r="G103" s="8" t="str">
        <f>VLOOKUP(D103,Tablas!$B:$D,3,0)</f>
        <v>09 - PARTES DE MOTOR</v>
      </c>
      <c r="H103" s="8">
        <v>100002</v>
      </c>
      <c r="I103" s="8" t="str">
        <f>VLOOKUP(Tabla7[[#This Row],[Código del cliente]],Tablas!$O$4:$S$16,2,0)</f>
        <v>EL DORADO</v>
      </c>
      <c r="J103" s="8" t="str">
        <f>VLOOKUP(Tabla7[[#This Row],[Código del cliente]],Tablas!$O$4:$S$16,3,0)</f>
        <v>RETAIL</v>
      </c>
      <c r="K103" s="10">
        <v>43190</v>
      </c>
      <c r="L103" s="8">
        <f t="shared" si="2"/>
        <v>39</v>
      </c>
      <c r="M103" s="8">
        <f>VLOOKUP(D103,Tabla1345[#All],5,0)</f>
        <v>11</v>
      </c>
      <c r="N103" s="15" t="str">
        <f t="shared" si="3"/>
        <v>NO</v>
      </c>
      <c r="O103" s="15" t="s">
        <v>884</v>
      </c>
      <c r="P103" s="15" t="s">
        <v>885</v>
      </c>
      <c r="Q103" s="15" t="str">
        <f>VLOOKUP(MONTH(Tabla7[[#This Row],[Fecha]]),Tablas!$U$4:$V$15,2,0)</f>
        <v>Feb</v>
      </c>
      <c r="R103" s="8">
        <f>YEAR(Tabla7[[#This Row],[Fecha]])</f>
        <v>2018</v>
      </c>
    </row>
    <row r="104" spans="2:18" x14ac:dyDescent="0.2">
      <c r="B104" s="10">
        <v>43106</v>
      </c>
      <c r="C104" s="8" t="s">
        <v>932</v>
      </c>
      <c r="D104" s="8">
        <v>300428</v>
      </c>
      <c r="E104" s="8" t="str">
        <f>VLOOKUP(D104,Tablas!$B$4:$C$1060,2,0)</f>
        <v>EJE DE ENGRANAJE DE TRACCION</v>
      </c>
      <c r="F104" s="8" t="str">
        <f>VLOOKUP(D104,Tablas!$B:$E,4,0)</f>
        <v>UN</v>
      </c>
      <c r="G104" s="8" t="str">
        <f>VLOOKUP(D104,Tablas!$B:$D,3,0)</f>
        <v>09 - PARTES DE MOTOR</v>
      </c>
      <c r="H104" s="8">
        <v>100009</v>
      </c>
      <c r="I104" s="8" t="str">
        <f>VLOOKUP(Tabla7[[#This Row],[Código del cliente]],Tablas!$O$4:$S$16,2,0)</f>
        <v>CIA S.A</v>
      </c>
      <c r="J104" s="8" t="str">
        <f>VLOOKUP(Tabla7[[#This Row],[Código del cliente]],Tablas!$O$4:$S$16,3,0)</f>
        <v>MAYORISTAS</v>
      </c>
      <c r="K104" s="10">
        <v>43137</v>
      </c>
      <c r="L104" s="8">
        <f t="shared" si="2"/>
        <v>31</v>
      </c>
      <c r="M104" s="8">
        <f>VLOOKUP(D104,Tabla1345[#All],5,0)</f>
        <v>23</v>
      </c>
      <c r="N104" s="15" t="str">
        <f t="shared" si="3"/>
        <v>NO</v>
      </c>
      <c r="O104" s="15" t="s">
        <v>884</v>
      </c>
      <c r="P104" s="15" t="s">
        <v>885</v>
      </c>
      <c r="Q104" s="15" t="str">
        <f>VLOOKUP(MONTH(Tabla7[[#This Row],[Fecha]]),Tablas!$U$4:$V$15,2,0)</f>
        <v>Ene</v>
      </c>
      <c r="R104" s="8">
        <f>YEAR(Tabla7[[#This Row],[Fecha]])</f>
        <v>2018</v>
      </c>
    </row>
    <row r="105" spans="2:18" x14ac:dyDescent="0.2">
      <c r="B105" s="10">
        <v>43219</v>
      </c>
      <c r="C105" s="8" t="s">
        <v>933</v>
      </c>
      <c r="D105" s="8">
        <v>300560</v>
      </c>
      <c r="E105" s="8" t="str">
        <f>VLOOKUP(D105,Tablas!$B$4:$C$1060,2,0)</f>
        <v>EJE PRIMARIO DE TRANSMISION (1</v>
      </c>
      <c r="F105" s="8" t="str">
        <f>VLOOKUP(D105,Tablas!$B:$E,4,0)</f>
        <v>UN</v>
      </c>
      <c r="G105" s="8" t="str">
        <f>VLOOKUP(D105,Tablas!$B:$D,3,0)</f>
        <v>09 - PARTES DE MOTOR</v>
      </c>
      <c r="H105" s="8">
        <v>100002</v>
      </c>
      <c r="I105" s="8" t="str">
        <f>VLOOKUP(Tabla7[[#This Row],[Código del cliente]],Tablas!$O$4:$S$16,2,0)</f>
        <v>EL DORADO</v>
      </c>
      <c r="J105" s="8" t="str">
        <f>VLOOKUP(Tabla7[[#This Row],[Código del cliente]],Tablas!$O$4:$S$16,3,0)</f>
        <v>RETAIL</v>
      </c>
      <c r="K105" s="10">
        <v>43251</v>
      </c>
      <c r="L105" s="8">
        <f t="shared" si="2"/>
        <v>32</v>
      </c>
      <c r="M105" s="8">
        <f>VLOOKUP(D105,Tabla1345[#All],5,0)</f>
        <v>30</v>
      </c>
      <c r="N105" s="15" t="str">
        <f t="shared" si="3"/>
        <v>NO</v>
      </c>
      <c r="O105" s="15" t="s">
        <v>885</v>
      </c>
      <c r="P105" s="15" t="s">
        <v>885</v>
      </c>
      <c r="Q105" s="15" t="str">
        <f>VLOOKUP(MONTH(Tabla7[[#This Row],[Fecha]]),Tablas!$U$4:$V$15,2,0)</f>
        <v>Abr</v>
      </c>
      <c r="R105" s="8">
        <f>YEAR(Tabla7[[#This Row],[Fecha]])</f>
        <v>2018</v>
      </c>
    </row>
    <row r="106" spans="2:18" x14ac:dyDescent="0.2">
      <c r="B106" s="10">
        <v>43218</v>
      </c>
      <c r="C106" s="8" t="s">
        <v>934</v>
      </c>
      <c r="D106" s="8">
        <v>300406</v>
      </c>
      <c r="E106" s="8" t="str">
        <f>VLOOKUP(D106,Tablas!$B$4:$C$1060,2,0)</f>
        <v>PUÑO IZQUIERDO</v>
      </c>
      <c r="F106" s="8" t="str">
        <f>VLOOKUP(D106,Tablas!$B:$E,4,0)</f>
        <v>UN</v>
      </c>
      <c r="G106" s="8" t="str">
        <f>VLOOKUP(D106,Tablas!$B:$D,3,0)</f>
        <v>11 - LLANTAS Y HULES</v>
      </c>
      <c r="H106" s="8">
        <v>100006</v>
      </c>
      <c r="I106" s="8" t="str">
        <f>VLOOKUP(Tabla7[[#This Row],[Código del cliente]],Tablas!$O$4:$S$16,2,0)</f>
        <v>MECHATRONIC</v>
      </c>
      <c r="J106" s="8" t="str">
        <f>VLOOKUP(Tabla7[[#This Row],[Código del cliente]],Tablas!$O$4:$S$16,3,0)</f>
        <v>HOMECENTER</v>
      </c>
      <c r="K106" s="10">
        <v>43252</v>
      </c>
      <c r="L106" s="8">
        <f t="shared" si="2"/>
        <v>34</v>
      </c>
      <c r="M106" s="8">
        <f>VLOOKUP(D106,Tabla1345[#All],5,0)</f>
        <v>6</v>
      </c>
      <c r="N106" s="15" t="str">
        <f t="shared" si="3"/>
        <v>NO</v>
      </c>
      <c r="O106" s="15" t="s">
        <v>884</v>
      </c>
      <c r="P106" s="15" t="s">
        <v>884</v>
      </c>
      <c r="Q106" s="15" t="str">
        <f>VLOOKUP(MONTH(Tabla7[[#This Row],[Fecha]]),Tablas!$U$4:$V$15,2,0)</f>
        <v>Abr</v>
      </c>
      <c r="R106" s="8">
        <f>YEAR(Tabla7[[#This Row],[Fecha]])</f>
        <v>2018</v>
      </c>
    </row>
    <row r="107" spans="2:18" x14ac:dyDescent="0.2">
      <c r="B107" s="10">
        <v>43233</v>
      </c>
      <c r="C107" s="8" t="s">
        <v>935</v>
      </c>
      <c r="D107" s="8">
        <v>300107</v>
      </c>
      <c r="E107" s="8" t="str">
        <f>VLOOKUP(D107,Tablas!$B$4:$C$1060,2,0)</f>
        <v>BOTON INTERRUPTOR DE DIRECCION</v>
      </c>
      <c r="F107" s="8" t="str">
        <f>VLOOKUP(D107,Tablas!$B:$E,4,0)</f>
        <v>UN</v>
      </c>
      <c r="G107" s="8" t="str">
        <f>VLOOKUP(D107,Tablas!$B:$D,3,0)</f>
        <v>10 - PALANCAS Y CHICOTES</v>
      </c>
      <c r="H107" s="8">
        <v>100002</v>
      </c>
      <c r="I107" s="8" t="str">
        <f>VLOOKUP(Tabla7[[#This Row],[Código del cliente]],Tablas!$O$4:$S$16,2,0)</f>
        <v>EL DORADO</v>
      </c>
      <c r="J107" s="8" t="str">
        <f>VLOOKUP(Tabla7[[#This Row],[Código del cliente]],Tablas!$O$4:$S$16,3,0)</f>
        <v>RETAIL</v>
      </c>
      <c r="K107" s="10">
        <v>43252</v>
      </c>
      <c r="L107" s="8">
        <f t="shared" si="2"/>
        <v>19</v>
      </c>
      <c r="M107" s="8">
        <f>VLOOKUP(D107,Tabla1345[#All],5,0)</f>
        <v>17</v>
      </c>
      <c r="N107" s="15" t="str">
        <f t="shared" si="3"/>
        <v>NO</v>
      </c>
      <c r="O107" s="15" t="s">
        <v>884</v>
      </c>
      <c r="P107" s="15" t="s">
        <v>885</v>
      </c>
      <c r="Q107" s="15" t="str">
        <f>VLOOKUP(MONTH(Tabla7[[#This Row],[Fecha]]),Tablas!$U$4:$V$15,2,0)</f>
        <v>May</v>
      </c>
      <c r="R107" s="8">
        <f>YEAR(Tabla7[[#This Row],[Fecha]])</f>
        <v>2018</v>
      </c>
    </row>
    <row r="108" spans="2:18" x14ac:dyDescent="0.2">
      <c r="B108" s="10">
        <v>43151</v>
      </c>
      <c r="C108" s="8" t="s">
        <v>936</v>
      </c>
      <c r="D108" s="8">
        <v>300317</v>
      </c>
      <c r="E108" s="8" t="str">
        <f>VLOOKUP(D108,Tablas!$B$4:$C$1060,2,0)</f>
        <v>DIRECCIONAL DERECHA DELANTERA</v>
      </c>
      <c r="F108" s="8" t="str">
        <f>VLOOKUP(D108,Tablas!$B:$E,4,0)</f>
        <v>UN</v>
      </c>
      <c r="G108" s="8" t="str">
        <f>VLOOKUP(D108,Tablas!$B:$D,3,0)</f>
        <v>14 - LUCES</v>
      </c>
      <c r="H108" s="8">
        <v>100011</v>
      </c>
      <c r="I108" s="8" t="str">
        <f>VLOOKUP(Tabla7[[#This Row],[Código del cliente]],Tablas!$O$4:$S$16,2,0)</f>
        <v>CONCYSA</v>
      </c>
      <c r="J108" s="8" t="str">
        <f>VLOOKUP(Tabla7[[#This Row],[Código del cliente]],Tablas!$O$4:$S$16,3,0)</f>
        <v>PROYECTOS</v>
      </c>
      <c r="K108" s="10">
        <v>43181</v>
      </c>
      <c r="L108" s="8">
        <f t="shared" si="2"/>
        <v>30</v>
      </c>
      <c r="M108" s="8">
        <f>VLOOKUP(D108,Tabla1345[#All],5,0)</f>
        <v>20</v>
      </c>
      <c r="N108" s="15" t="str">
        <f t="shared" si="3"/>
        <v>NO</v>
      </c>
      <c r="O108" s="15" t="s">
        <v>884</v>
      </c>
      <c r="P108" s="15" t="s">
        <v>884</v>
      </c>
      <c r="Q108" s="15" t="str">
        <f>VLOOKUP(MONTH(Tabla7[[#This Row],[Fecha]]),Tablas!$U$4:$V$15,2,0)</f>
        <v>Feb</v>
      </c>
      <c r="R108" s="8">
        <f>YEAR(Tabla7[[#This Row],[Fecha]])</f>
        <v>2018</v>
      </c>
    </row>
    <row r="109" spans="2:18" x14ac:dyDescent="0.2">
      <c r="B109" s="10">
        <v>43206</v>
      </c>
      <c r="C109" s="8" t="s">
        <v>937</v>
      </c>
      <c r="D109" s="8">
        <v>300612</v>
      </c>
      <c r="E109" s="8" t="str">
        <f>VLOOKUP(D109,Tablas!$B$4:$C$1060,2,0)</f>
        <v>IMPULSOR DE BALANCIN</v>
      </c>
      <c r="F109" s="8" t="str">
        <f>VLOOKUP(D109,Tablas!$B:$E,4,0)</f>
        <v>UN</v>
      </c>
      <c r="G109" s="8" t="str">
        <f>VLOOKUP(D109,Tablas!$B:$D,3,0)</f>
        <v>09 - PARTES DE MOTOR</v>
      </c>
      <c r="H109" s="8">
        <v>100011</v>
      </c>
      <c r="I109" s="8" t="str">
        <f>VLOOKUP(Tabla7[[#This Row],[Código del cliente]],Tablas!$O$4:$S$16,2,0)</f>
        <v>CONCYSA</v>
      </c>
      <c r="J109" s="8" t="str">
        <f>VLOOKUP(Tabla7[[#This Row],[Código del cliente]],Tablas!$O$4:$S$16,3,0)</f>
        <v>PROYECTOS</v>
      </c>
      <c r="K109" s="10">
        <v>43230</v>
      </c>
      <c r="L109" s="8">
        <f t="shared" si="2"/>
        <v>24</v>
      </c>
      <c r="M109" s="8">
        <f>VLOOKUP(D109,Tabla1345[#All],5,0)</f>
        <v>16</v>
      </c>
      <c r="N109" s="15" t="str">
        <f t="shared" si="3"/>
        <v>NO</v>
      </c>
      <c r="O109" s="15" t="s">
        <v>884</v>
      </c>
      <c r="P109" s="15" t="s">
        <v>885</v>
      </c>
      <c r="Q109" s="15" t="str">
        <f>VLOOKUP(MONTH(Tabla7[[#This Row],[Fecha]]),Tablas!$U$4:$V$15,2,0)</f>
        <v>Abr</v>
      </c>
      <c r="R109" s="8">
        <f>YEAR(Tabla7[[#This Row],[Fecha]])</f>
        <v>2018</v>
      </c>
    </row>
    <row r="110" spans="2:18" x14ac:dyDescent="0.2">
      <c r="B110" s="10">
        <v>43222</v>
      </c>
      <c r="C110" s="8" t="s">
        <v>938</v>
      </c>
      <c r="D110" s="8">
        <v>300305</v>
      </c>
      <c r="E110" s="8" t="str">
        <f>VLOOKUP(D110,Tablas!$B$4:$C$1060,2,0)</f>
        <v>TAPABARRO DEL. PIEZA TRASERA</v>
      </c>
      <c r="F110" s="8" t="str">
        <f>VLOOKUP(D110,Tablas!$B:$E,4,0)</f>
        <v>UN</v>
      </c>
      <c r="G110" s="8" t="str">
        <f>VLOOKUP(D110,Tablas!$B:$D,3,0)</f>
        <v>05 - COLISION</v>
      </c>
      <c r="H110" s="8">
        <v>100009</v>
      </c>
      <c r="I110" s="8" t="str">
        <f>VLOOKUP(Tabla7[[#This Row],[Código del cliente]],Tablas!$O$4:$S$16,2,0)</f>
        <v>CIA S.A</v>
      </c>
      <c r="J110" s="8" t="str">
        <f>VLOOKUP(Tabla7[[#This Row],[Código del cliente]],Tablas!$O$4:$S$16,3,0)</f>
        <v>MAYORISTAS</v>
      </c>
      <c r="K110" s="10">
        <v>43250</v>
      </c>
      <c r="L110" s="8">
        <f t="shared" si="2"/>
        <v>28</v>
      </c>
      <c r="M110" s="8">
        <f>VLOOKUP(D110,Tabla1345[#All],5,0)</f>
        <v>10</v>
      </c>
      <c r="N110" s="15" t="str">
        <f t="shared" si="3"/>
        <v>NO</v>
      </c>
      <c r="O110" s="15" t="s">
        <v>885</v>
      </c>
      <c r="P110" s="15" t="s">
        <v>884</v>
      </c>
      <c r="Q110" s="15" t="str">
        <f>VLOOKUP(MONTH(Tabla7[[#This Row],[Fecha]]),Tablas!$U$4:$V$15,2,0)</f>
        <v>May</v>
      </c>
      <c r="R110" s="8">
        <f>YEAR(Tabla7[[#This Row],[Fecha]])</f>
        <v>2018</v>
      </c>
    </row>
    <row r="111" spans="2:18" x14ac:dyDescent="0.2">
      <c r="B111" s="10">
        <v>43233</v>
      </c>
      <c r="C111" s="8" t="s">
        <v>939</v>
      </c>
      <c r="D111" s="8">
        <v>300065</v>
      </c>
      <c r="E111" s="8" t="str">
        <f>VLOOKUP(D111,Tablas!$B$4:$C$1060,2,0)</f>
        <v>CAJA GUANTERA</v>
      </c>
      <c r="F111" s="8" t="str">
        <f>VLOOKUP(D111,Tablas!$B:$E,4,0)</f>
        <v>UN</v>
      </c>
      <c r="G111" s="8" t="str">
        <f>VLOOKUP(D111,Tablas!$B:$D,3,0)</f>
        <v>05 - COLISION</v>
      </c>
      <c r="H111" s="8">
        <v>100005</v>
      </c>
      <c r="I111" s="8" t="str">
        <f>VLOOKUP(Tabla7[[#This Row],[Código del cliente]],Tablas!$O$4:$S$16,2,0)</f>
        <v>UNION S.A</v>
      </c>
      <c r="J111" s="8" t="str">
        <f>VLOOKUP(Tabla7[[#This Row],[Código del cliente]],Tablas!$O$4:$S$16,3,0)</f>
        <v>HOMECENTER</v>
      </c>
      <c r="K111" s="10">
        <v>43256</v>
      </c>
      <c r="L111" s="8">
        <f t="shared" si="2"/>
        <v>23</v>
      </c>
      <c r="M111" s="8">
        <f>VLOOKUP(D111,Tabla1345[#All],5,0)</f>
        <v>28</v>
      </c>
      <c r="N111" s="15" t="str">
        <f t="shared" si="3"/>
        <v>SI</v>
      </c>
      <c r="O111" s="15" t="s">
        <v>884</v>
      </c>
      <c r="P111" s="15" t="s">
        <v>884</v>
      </c>
      <c r="Q111" s="15" t="str">
        <f>VLOOKUP(MONTH(Tabla7[[#This Row],[Fecha]]),Tablas!$U$4:$V$15,2,0)</f>
        <v>May</v>
      </c>
      <c r="R111" s="8">
        <f>YEAR(Tabla7[[#This Row],[Fecha]])</f>
        <v>2018</v>
      </c>
    </row>
    <row r="112" spans="2:18" x14ac:dyDescent="0.2">
      <c r="B112" s="10">
        <v>43213</v>
      </c>
      <c r="C112" s="8" t="s">
        <v>940</v>
      </c>
      <c r="D112" s="8">
        <v>300960</v>
      </c>
      <c r="E112" s="8" t="str">
        <f>VLOOKUP(D112,Tablas!$B$4:$C$1060,2,0)</f>
        <v>RESORTE DE CHICOTE DE FRENO</v>
      </c>
      <c r="F112" s="8" t="str">
        <f>VLOOKUP(D112,Tablas!$B:$E,4,0)</f>
        <v>UN</v>
      </c>
      <c r="G112" s="8" t="str">
        <f>VLOOKUP(D112,Tablas!$B:$D,3,0)</f>
        <v>10 - PALANCAS Y CHICOTES</v>
      </c>
      <c r="H112" s="8">
        <v>100012</v>
      </c>
      <c r="I112" s="8" t="str">
        <f>VLOOKUP(Tabla7[[#This Row],[Código del cliente]],Tablas!$O$4:$S$16,2,0)</f>
        <v>MAESTRO</v>
      </c>
      <c r="J112" s="8" t="str">
        <f>VLOOKUP(Tabla7[[#This Row],[Código del cliente]],Tablas!$O$4:$S$16,3,0)</f>
        <v>INSTITUCIONAL</v>
      </c>
      <c r="K112" s="10">
        <v>43253</v>
      </c>
      <c r="L112" s="8">
        <f t="shared" si="2"/>
        <v>40</v>
      </c>
      <c r="M112" s="8">
        <f>VLOOKUP(D112,Tabla1345[#All],5,0)</f>
        <v>19</v>
      </c>
      <c r="N112" s="15" t="str">
        <f t="shared" si="3"/>
        <v>NO</v>
      </c>
      <c r="O112" s="15" t="s">
        <v>884</v>
      </c>
      <c r="P112" s="15" t="s">
        <v>884</v>
      </c>
      <c r="Q112" s="15" t="str">
        <f>VLOOKUP(MONTH(Tabla7[[#This Row],[Fecha]]),Tablas!$U$4:$V$15,2,0)</f>
        <v>Abr</v>
      </c>
      <c r="R112" s="8">
        <f>YEAR(Tabla7[[#This Row],[Fecha]])</f>
        <v>2018</v>
      </c>
    </row>
    <row r="113" spans="2:18" x14ac:dyDescent="0.2">
      <c r="B113" s="10">
        <v>43233</v>
      </c>
      <c r="C113" s="8" t="s">
        <v>941</v>
      </c>
      <c r="D113" s="8">
        <v>300333</v>
      </c>
      <c r="E113" s="8" t="str">
        <f>VLOOKUP(D113,Tablas!$B$4:$C$1060,2,0)</f>
        <v>PANTALLA DE PARTICULAS FILTRO</v>
      </c>
      <c r="F113" s="8" t="str">
        <f>VLOOKUP(D113,Tablas!$B:$E,4,0)</f>
        <v>UN</v>
      </c>
      <c r="G113" s="8" t="str">
        <f>VLOOKUP(D113,Tablas!$B:$D,3,0)</f>
        <v>03 - FILTROS</v>
      </c>
      <c r="H113" s="8">
        <v>100008</v>
      </c>
      <c r="I113" s="8" t="str">
        <f>VLOOKUP(Tabla7[[#This Row],[Código del cliente]],Tablas!$O$4:$S$16,2,0)</f>
        <v>LA PODEROSA S.A</v>
      </c>
      <c r="J113" s="8" t="str">
        <f>VLOOKUP(Tabla7[[#This Row],[Código del cliente]],Tablas!$O$4:$S$16,3,0)</f>
        <v>DISTRIBUIDORES</v>
      </c>
      <c r="K113" s="10">
        <v>43264</v>
      </c>
      <c r="L113" s="8">
        <f t="shared" si="2"/>
        <v>31</v>
      </c>
      <c r="M113" s="8">
        <f>VLOOKUP(D113,Tabla1345[#All],5,0)</f>
        <v>7</v>
      </c>
      <c r="N113" s="15" t="str">
        <f t="shared" si="3"/>
        <v>NO</v>
      </c>
      <c r="O113" s="15" t="s">
        <v>884</v>
      </c>
      <c r="P113" s="15" t="s">
        <v>884</v>
      </c>
      <c r="Q113" s="15" t="str">
        <f>VLOOKUP(MONTH(Tabla7[[#This Row],[Fecha]]),Tablas!$U$4:$V$15,2,0)</f>
        <v>May</v>
      </c>
      <c r="R113" s="8">
        <f>YEAR(Tabla7[[#This Row],[Fecha]])</f>
        <v>2018</v>
      </c>
    </row>
    <row r="114" spans="2:18" x14ac:dyDescent="0.2">
      <c r="B114" s="10">
        <v>43290</v>
      </c>
      <c r="C114" s="8" t="s">
        <v>942</v>
      </c>
      <c r="D114" s="8">
        <v>300465</v>
      </c>
      <c r="E114" s="8" t="str">
        <f>VLOOKUP(D114,Tablas!$B$4:$C$1060,2,0)</f>
        <v>CUBIERTA DEL CUERP/ROJO/.</v>
      </c>
      <c r="F114" s="8" t="str">
        <f>VLOOKUP(D114,Tablas!$B:$E,4,0)</f>
        <v>UN</v>
      </c>
      <c r="G114" s="8" t="str">
        <f>VLOOKUP(D114,Tablas!$B:$D,3,0)</f>
        <v>05 - COLISION</v>
      </c>
      <c r="H114" s="8">
        <v>100003</v>
      </c>
      <c r="I114" s="8" t="str">
        <f>VLOOKUP(Tabla7[[#This Row],[Código del cliente]],Tablas!$O$4:$S$16,2,0)</f>
        <v>JUAN SOSA</v>
      </c>
      <c r="J114" s="8" t="str">
        <f>VLOOKUP(Tabla7[[#This Row],[Código del cliente]],Tablas!$O$4:$S$16,3,0)</f>
        <v>HOMECENTER</v>
      </c>
      <c r="K114" s="10">
        <v>43318</v>
      </c>
      <c r="L114" s="8">
        <f t="shared" si="2"/>
        <v>28</v>
      </c>
      <c r="M114" s="8">
        <f>VLOOKUP(D114,Tabla1345[#All],5,0)</f>
        <v>17</v>
      </c>
      <c r="N114" s="15" t="str">
        <f t="shared" si="3"/>
        <v>NO</v>
      </c>
      <c r="O114" s="15" t="s">
        <v>884</v>
      </c>
      <c r="P114" s="15" t="s">
        <v>884</v>
      </c>
      <c r="Q114" s="15" t="str">
        <f>VLOOKUP(MONTH(Tabla7[[#This Row],[Fecha]]),Tablas!$U$4:$V$15,2,0)</f>
        <v>Jul</v>
      </c>
      <c r="R114" s="8">
        <f>YEAR(Tabla7[[#This Row],[Fecha]])</f>
        <v>2018</v>
      </c>
    </row>
    <row r="115" spans="2:18" x14ac:dyDescent="0.2">
      <c r="B115" s="10">
        <v>43114</v>
      </c>
      <c r="C115" s="8" t="s">
        <v>943</v>
      </c>
      <c r="D115" s="8">
        <v>300849</v>
      </c>
      <c r="E115" s="8" t="str">
        <f>VLOOKUP(D115,Tablas!$B$4:$C$1060,2,0)</f>
        <v>PALANCA DE ESTRANGULADOR</v>
      </c>
      <c r="F115" s="8" t="str">
        <f>VLOOKUP(D115,Tablas!$B:$E,4,0)</f>
        <v>UN</v>
      </c>
      <c r="G115" s="8" t="str">
        <f>VLOOKUP(D115,Tablas!$B:$D,3,0)</f>
        <v>10 - PALANCAS Y CHICOTES</v>
      </c>
      <c r="H115" s="8">
        <v>100012</v>
      </c>
      <c r="I115" s="8" t="str">
        <f>VLOOKUP(Tabla7[[#This Row],[Código del cliente]],Tablas!$O$4:$S$16,2,0)</f>
        <v>MAESTRO</v>
      </c>
      <c r="J115" s="8" t="str">
        <f>VLOOKUP(Tabla7[[#This Row],[Código del cliente]],Tablas!$O$4:$S$16,3,0)</f>
        <v>INSTITUCIONAL</v>
      </c>
      <c r="K115" s="10">
        <v>43144</v>
      </c>
      <c r="L115" s="8">
        <f t="shared" si="2"/>
        <v>30</v>
      </c>
      <c r="M115" s="8">
        <f>VLOOKUP(D115,Tabla1345[#All],5,0)</f>
        <v>21</v>
      </c>
      <c r="N115" s="15" t="str">
        <f t="shared" si="3"/>
        <v>NO</v>
      </c>
      <c r="O115" s="15" t="s">
        <v>885</v>
      </c>
      <c r="P115" s="15" t="s">
        <v>885</v>
      </c>
      <c r="Q115" s="15" t="str">
        <f>VLOOKUP(MONTH(Tabla7[[#This Row],[Fecha]]),Tablas!$U$4:$V$15,2,0)</f>
        <v>Ene</v>
      </c>
      <c r="R115" s="8">
        <f>YEAR(Tabla7[[#This Row],[Fecha]])</f>
        <v>2018</v>
      </c>
    </row>
    <row r="116" spans="2:18" x14ac:dyDescent="0.2">
      <c r="B116" s="10">
        <v>43124</v>
      </c>
      <c r="C116" s="8" t="s">
        <v>944</v>
      </c>
      <c r="D116" s="8">
        <v>300215</v>
      </c>
      <c r="E116" s="8" t="str">
        <f>VLOOKUP(D116,Tablas!$B$4:$C$1060,2,0)</f>
        <v>CUBIERTA CILINDRO MAESTRO</v>
      </c>
      <c r="F116" s="8" t="str">
        <f>VLOOKUP(D116,Tablas!$B:$E,4,0)</f>
        <v>UN</v>
      </c>
      <c r="G116" s="8" t="str">
        <f>VLOOKUP(D116,Tablas!$B:$D,3,0)</f>
        <v>05 - COLISION</v>
      </c>
      <c r="H116" s="8">
        <v>100013</v>
      </c>
      <c r="I116" s="8" t="str">
        <f>VLOOKUP(Tabla7[[#This Row],[Código del cliente]],Tablas!$O$4:$S$16,2,0)</f>
        <v>SODIMAC</v>
      </c>
      <c r="J116" s="8" t="str">
        <f>VLOOKUP(Tabla7[[#This Row],[Código del cliente]],Tablas!$O$4:$S$16,3,0)</f>
        <v>HOMECENTER</v>
      </c>
      <c r="K116" s="10">
        <v>43132</v>
      </c>
      <c r="L116" s="8">
        <f t="shared" si="2"/>
        <v>8</v>
      </c>
      <c r="M116" s="8">
        <f>VLOOKUP(D116,Tabla1345[#All],5,0)</f>
        <v>8</v>
      </c>
      <c r="N116" s="15" t="str">
        <f t="shared" si="3"/>
        <v>SI</v>
      </c>
      <c r="O116" s="15" t="s">
        <v>884</v>
      </c>
      <c r="P116" s="15" t="s">
        <v>884</v>
      </c>
      <c r="Q116" s="15" t="str">
        <f>VLOOKUP(MONTH(Tabla7[[#This Row],[Fecha]]),Tablas!$U$4:$V$15,2,0)</f>
        <v>Ene</v>
      </c>
      <c r="R116" s="8">
        <f>YEAR(Tabla7[[#This Row],[Fecha]])</f>
        <v>2018</v>
      </c>
    </row>
    <row r="117" spans="2:18" x14ac:dyDescent="0.2">
      <c r="B117" s="10">
        <v>43146</v>
      </c>
      <c r="C117" s="8" t="s">
        <v>945</v>
      </c>
      <c r="D117" s="8">
        <v>300296</v>
      </c>
      <c r="E117" s="8" t="str">
        <f>VLOOKUP(D117,Tablas!$B$4:$C$1060,2,0)</f>
        <v>PALANCA IZQUIERDA DE FRENO</v>
      </c>
      <c r="F117" s="8" t="str">
        <f>VLOOKUP(D117,Tablas!$B:$E,4,0)</f>
        <v>UN</v>
      </c>
      <c r="G117" s="8" t="str">
        <f>VLOOKUP(D117,Tablas!$B:$D,3,0)</f>
        <v>10 - PALANCAS Y CHICOTES</v>
      </c>
      <c r="H117" s="8">
        <v>100001</v>
      </c>
      <c r="I117" s="8" t="str">
        <f>VLOOKUP(Tabla7[[#This Row],[Código del cliente]],Tablas!$O$4:$S$16,2,0)</f>
        <v>EMPRESA DEL SUR</v>
      </c>
      <c r="J117" s="8" t="str">
        <f>VLOOKUP(Tabla7[[#This Row],[Código del cliente]],Tablas!$O$4:$S$16,3,0)</f>
        <v>RETAIL</v>
      </c>
      <c r="K117" s="10">
        <v>43153</v>
      </c>
      <c r="L117" s="8">
        <f t="shared" si="2"/>
        <v>7</v>
      </c>
      <c r="M117" s="8">
        <f>VLOOKUP(D117,Tabla1345[#All],5,0)</f>
        <v>10</v>
      </c>
      <c r="N117" s="15" t="str">
        <f t="shared" si="3"/>
        <v>SI</v>
      </c>
      <c r="O117" s="15" t="s">
        <v>884</v>
      </c>
      <c r="P117" s="15" t="s">
        <v>884</v>
      </c>
      <c r="Q117" s="15" t="str">
        <f>VLOOKUP(MONTH(Tabla7[[#This Row],[Fecha]]),Tablas!$U$4:$V$15,2,0)</f>
        <v>Feb</v>
      </c>
      <c r="R117" s="8">
        <f>YEAR(Tabla7[[#This Row],[Fecha]])</f>
        <v>2018</v>
      </c>
    </row>
    <row r="118" spans="2:18" x14ac:dyDescent="0.2">
      <c r="B118" s="10">
        <v>43275</v>
      </c>
      <c r="C118" s="8" t="s">
        <v>914</v>
      </c>
      <c r="D118" s="8">
        <v>300184</v>
      </c>
      <c r="E118" s="8" t="str">
        <f>VLOOKUP(D118,Tablas!$B$4:$C$1060,2,0)</f>
        <v>CONJUNTO VELOCIMETRO</v>
      </c>
      <c r="F118" s="8" t="str">
        <f>VLOOKUP(D118,Tablas!$B:$E,4,0)</f>
        <v>UN</v>
      </c>
      <c r="G118" s="8" t="str">
        <f>VLOOKUP(D118,Tablas!$B:$D,3,0)</f>
        <v>08 - ELECTRICO</v>
      </c>
      <c r="H118" s="8">
        <v>100008</v>
      </c>
      <c r="I118" s="8" t="str">
        <f>VLOOKUP(Tabla7[[#This Row],[Código del cliente]],Tablas!$O$4:$S$16,2,0)</f>
        <v>LA PODEROSA S.A</v>
      </c>
      <c r="J118" s="8" t="str">
        <f>VLOOKUP(Tabla7[[#This Row],[Código del cliente]],Tablas!$O$4:$S$16,3,0)</f>
        <v>DISTRIBUIDORES</v>
      </c>
      <c r="K118" s="10">
        <v>43309</v>
      </c>
      <c r="L118" s="8">
        <f t="shared" si="2"/>
        <v>34</v>
      </c>
      <c r="M118" s="8">
        <f>VLOOKUP(D118,Tabla1345[#All],5,0)</f>
        <v>8</v>
      </c>
      <c r="N118" s="15" t="str">
        <f t="shared" si="3"/>
        <v>NO</v>
      </c>
      <c r="O118" s="15" t="s">
        <v>884</v>
      </c>
      <c r="P118" s="15" t="s">
        <v>884</v>
      </c>
      <c r="Q118" s="15" t="str">
        <f>VLOOKUP(MONTH(Tabla7[[#This Row],[Fecha]]),Tablas!$U$4:$V$15,2,0)</f>
        <v>Jun</v>
      </c>
      <c r="R118" s="8">
        <f>YEAR(Tabla7[[#This Row],[Fecha]])</f>
        <v>2018</v>
      </c>
    </row>
    <row r="119" spans="2:18" x14ac:dyDescent="0.2">
      <c r="B119" s="10">
        <v>43285</v>
      </c>
      <c r="C119" s="8" t="s">
        <v>915</v>
      </c>
      <c r="D119" s="8">
        <v>300808</v>
      </c>
      <c r="E119" s="8" t="str">
        <f>VLOOKUP(D119,Tablas!$B$4:$C$1060,2,0)</f>
        <v>FOCO DE DIRECCIONAL 12V/10W</v>
      </c>
      <c r="F119" s="8" t="str">
        <f>VLOOKUP(D119,Tablas!$B:$E,4,0)</f>
        <v>UN</v>
      </c>
      <c r="G119" s="8" t="str">
        <f>VLOOKUP(D119,Tablas!$B:$D,3,0)</f>
        <v>14 - LUCES</v>
      </c>
      <c r="H119" s="8">
        <v>100011</v>
      </c>
      <c r="I119" s="8" t="str">
        <f>VLOOKUP(Tabla7[[#This Row],[Código del cliente]],Tablas!$O$4:$S$16,2,0)</f>
        <v>CONCYSA</v>
      </c>
      <c r="J119" s="8" t="str">
        <f>VLOOKUP(Tabla7[[#This Row],[Código del cliente]],Tablas!$O$4:$S$16,3,0)</f>
        <v>PROYECTOS</v>
      </c>
      <c r="K119" s="10">
        <v>43305</v>
      </c>
      <c r="L119" s="8">
        <f t="shared" si="2"/>
        <v>20</v>
      </c>
      <c r="M119" s="8">
        <f>VLOOKUP(D119,Tabla1345[#All],5,0)</f>
        <v>6</v>
      </c>
      <c r="N119" s="15" t="str">
        <f t="shared" si="3"/>
        <v>NO</v>
      </c>
      <c r="O119" s="15" t="s">
        <v>884</v>
      </c>
      <c r="P119" s="15" t="s">
        <v>884</v>
      </c>
      <c r="Q119" s="15" t="str">
        <f>VLOOKUP(MONTH(Tabla7[[#This Row],[Fecha]]),Tablas!$U$4:$V$15,2,0)</f>
        <v>Jul</v>
      </c>
      <c r="R119" s="8">
        <f>YEAR(Tabla7[[#This Row],[Fecha]])</f>
        <v>2018</v>
      </c>
    </row>
    <row r="120" spans="2:18" x14ac:dyDescent="0.2">
      <c r="B120" s="10">
        <v>43150</v>
      </c>
      <c r="C120" s="8" t="s">
        <v>916</v>
      </c>
      <c r="D120" s="8">
        <v>300272</v>
      </c>
      <c r="E120" s="8" t="str">
        <f>VLOOKUP(D120,Tablas!$B$4:$C$1060,2,0)</f>
        <v>CUBIERTA DER AZUL</v>
      </c>
      <c r="F120" s="8" t="str">
        <f>VLOOKUP(D120,Tablas!$B:$E,4,0)</f>
        <v>UN</v>
      </c>
      <c r="G120" s="8" t="str">
        <f>VLOOKUP(D120,Tablas!$B:$D,3,0)</f>
        <v>05 - COLISION</v>
      </c>
      <c r="H120" s="8">
        <v>100010</v>
      </c>
      <c r="I120" s="8" t="str">
        <f>VLOOKUP(Tabla7[[#This Row],[Código del cliente]],Tablas!$O$4:$S$16,2,0)</f>
        <v>LIMA EIRL</v>
      </c>
      <c r="J120" s="8" t="str">
        <f>VLOOKUP(Tabla7[[#This Row],[Código del cliente]],Tablas!$O$4:$S$16,3,0)</f>
        <v>CORPORATIVO</v>
      </c>
      <c r="K120" s="10">
        <v>43179</v>
      </c>
      <c r="L120" s="8">
        <f t="shared" si="2"/>
        <v>29</v>
      </c>
      <c r="M120" s="8">
        <f>VLOOKUP(D120,Tabla1345[#All],5,0)</f>
        <v>12</v>
      </c>
      <c r="N120" s="15" t="str">
        <f t="shared" si="3"/>
        <v>NO</v>
      </c>
      <c r="O120" s="15" t="s">
        <v>884</v>
      </c>
      <c r="P120" s="15" t="s">
        <v>884</v>
      </c>
      <c r="Q120" s="15" t="str">
        <f>VLOOKUP(MONTH(Tabla7[[#This Row],[Fecha]]),Tablas!$U$4:$V$15,2,0)</f>
        <v>Feb</v>
      </c>
      <c r="R120" s="8">
        <f>YEAR(Tabla7[[#This Row],[Fecha]])</f>
        <v>2018</v>
      </c>
    </row>
    <row r="121" spans="2:18" x14ac:dyDescent="0.2">
      <c r="B121" s="10">
        <v>43210</v>
      </c>
      <c r="C121" s="8" t="s">
        <v>917</v>
      </c>
      <c r="D121" s="8">
        <v>300928</v>
      </c>
      <c r="E121" s="8" t="str">
        <f>VLOOKUP(D121,Tablas!$B$4:$C$1060,2,0)</f>
        <v>COMPONENTE DE CARTER IZQUIERDO</v>
      </c>
      <c r="F121" s="8" t="str">
        <f>VLOOKUP(D121,Tablas!$B:$E,4,0)</f>
        <v>UN</v>
      </c>
      <c r="G121" s="8" t="str">
        <f>VLOOKUP(D121,Tablas!$B:$D,3,0)</f>
        <v>15 - MISCELANEOS</v>
      </c>
      <c r="H121" s="8">
        <v>100007</v>
      </c>
      <c r="I121" s="8" t="str">
        <f>VLOOKUP(Tabla7[[#This Row],[Código del cliente]],Tablas!$O$4:$S$16,2,0)</f>
        <v>INPACTO S.A</v>
      </c>
      <c r="J121" s="8" t="str">
        <f>VLOOKUP(Tabla7[[#This Row],[Código del cliente]],Tablas!$O$4:$S$16,3,0)</f>
        <v>RETAIL</v>
      </c>
      <c r="K121" s="10">
        <v>43224</v>
      </c>
      <c r="L121" s="8">
        <f t="shared" si="2"/>
        <v>14</v>
      </c>
      <c r="M121" s="8">
        <f>VLOOKUP(D121,Tabla1345[#All],5,0)</f>
        <v>30</v>
      </c>
      <c r="N121" s="15" t="str">
        <f t="shared" si="3"/>
        <v>SI</v>
      </c>
      <c r="O121" s="15" t="s">
        <v>884</v>
      </c>
      <c r="P121" s="15" t="s">
        <v>884</v>
      </c>
      <c r="Q121" s="15" t="str">
        <f>VLOOKUP(MONTH(Tabla7[[#This Row],[Fecha]]),Tablas!$U$4:$V$15,2,0)</f>
        <v>Abr</v>
      </c>
      <c r="R121" s="8">
        <f>YEAR(Tabla7[[#This Row],[Fecha]])</f>
        <v>2018</v>
      </c>
    </row>
    <row r="122" spans="2:18" x14ac:dyDescent="0.2">
      <c r="B122" s="10">
        <v>43300</v>
      </c>
      <c r="C122" s="8" t="s">
        <v>918</v>
      </c>
      <c r="D122" s="8">
        <v>300751</v>
      </c>
      <c r="E122" s="8" t="str">
        <f>VLOOKUP(D122,Tablas!$B$4:$C$1060,2,0)</f>
        <v>EMPAQUETADURA DEL MULTIPLE</v>
      </c>
      <c r="F122" s="8" t="str">
        <f>VLOOKUP(D122,Tablas!$B:$E,4,0)</f>
        <v>UN</v>
      </c>
      <c r="G122" s="8" t="str">
        <f>VLOOKUP(D122,Tablas!$B:$D,3,0)</f>
        <v>09 - PARTES DE MOTOR</v>
      </c>
      <c r="H122" s="8">
        <v>100002</v>
      </c>
      <c r="I122" s="8" t="str">
        <f>VLOOKUP(Tabla7[[#This Row],[Código del cliente]],Tablas!$O$4:$S$16,2,0)</f>
        <v>EL DORADO</v>
      </c>
      <c r="J122" s="8" t="str">
        <f>VLOOKUP(Tabla7[[#This Row],[Código del cliente]],Tablas!$O$4:$S$16,3,0)</f>
        <v>RETAIL</v>
      </c>
      <c r="K122" s="10">
        <v>43329</v>
      </c>
      <c r="L122" s="8">
        <f t="shared" si="2"/>
        <v>29</v>
      </c>
      <c r="M122" s="8">
        <f>VLOOKUP(D122,Tabla1345[#All],5,0)</f>
        <v>14</v>
      </c>
      <c r="N122" s="15" t="str">
        <f t="shared" si="3"/>
        <v>NO</v>
      </c>
      <c r="O122" s="15" t="s">
        <v>884</v>
      </c>
      <c r="P122" s="15" t="s">
        <v>885</v>
      </c>
      <c r="Q122" s="15" t="str">
        <f>VLOOKUP(MONTH(Tabla7[[#This Row],[Fecha]]),Tablas!$U$4:$V$15,2,0)</f>
        <v>Jul</v>
      </c>
      <c r="R122" s="8">
        <f>YEAR(Tabla7[[#This Row],[Fecha]])</f>
        <v>2018</v>
      </c>
    </row>
    <row r="123" spans="2:18" x14ac:dyDescent="0.2">
      <c r="B123" s="10">
        <v>43196</v>
      </c>
      <c r="C123" s="8" t="s">
        <v>919</v>
      </c>
      <c r="D123" s="8">
        <v>300288</v>
      </c>
      <c r="E123" s="8" t="str">
        <f>VLOOKUP(D123,Tablas!$B$4:$C$1060,2,0)</f>
        <v>TOPE POSAPIE DERECHA</v>
      </c>
      <c r="F123" s="8" t="str">
        <f>VLOOKUP(D123,Tablas!$B:$E,4,0)</f>
        <v>UN</v>
      </c>
      <c r="G123" s="8" t="str">
        <f>VLOOKUP(D123,Tablas!$B:$D,3,0)</f>
        <v>05 - COLISION</v>
      </c>
      <c r="H123" s="8">
        <v>100012</v>
      </c>
      <c r="I123" s="8" t="str">
        <f>VLOOKUP(Tabla7[[#This Row],[Código del cliente]],Tablas!$O$4:$S$16,2,0)</f>
        <v>MAESTRO</v>
      </c>
      <c r="J123" s="8" t="str">
        <f>VLOOKUP(Tabla7[[#This Row],[Código del cliente]],Tablas!$O$4:$S$16,3,0)</f>
        <v>INSTITUCIONAL</v>
      </c>
      <c r="K123" s="10">
        <v>43216</v>
      </c>
      <c r="L123" s="8">
        <f t="shared" si="2"/>
        <v>20</v>
      </c>
      <c r="M123" s="8">
        <f>VLOOKUP(D123,Tabla1345[#All],5,0)</f>
        <v>21</v>
      </c>
      <c r="N123" s="15" t="str">
        <f t="shared" si="3"/>
        <v>SI</v>
      </c>
      <c r="O123" s="15" t="s">
        <v>884</v>
      </c>
      <c r="P123" s="15" t="s">
        <v>884</v>
      </c>
      <c r="Q123" s="15" t="str">
        <f>VLOOKUP(MONTH(Tabla7[[#This Row],[Fecha]]),Tablas!$U$4:$V$15,2,0)</f>
        <v>Abr</v>
      </c>
      <c r="R123" s="8">
        <f>YEAR(Tabla7[[#This Row],[Fecha]])</f>
        <v>2018</v>
      </c>
    </row>
    <row r="124" spans="2:18" x14ac:dyDescent="0.2">
      <c r="B124" s="10">
        <v>43163</v>
      </c>
      <c r="C124" s="8" t="s">
        <v>920</v>
      </c>
      <c r="D124" s="8">
        <v>300393</v>
      </c>
      <c r="E124" s="8" t="str">
        <f>VLOOKUP(D124,Tablas!$B$4:$C$1060,2,0)</f>
        <v>TORNILLO GUIA 6M*32</v>
      </c>
      <c r="F124" s="8" t="str">
        <f>VLOOKUP(D124,Tablas!$B:$E,4,0)</f>
        <v>UN</v>
      </c>
      <c r="G124" s="8" t="str">
        <f>VLOOKUP(D124,Tablas!$B:$D,3,0)</f>
        <v>09 - PARTES DE MOTOR</v>
      </c>
      <c r="H124" s="8">
        <v>100009</v>
      </c>
      <c r="I124" s="8" t="str">
        <f>VLOOKUP(Tabla7[[#This Row],[Código del cliente]],Tablas!$O$4:$S$16,2,0)</f>
        <v>CIA S.A</v>
      </c>
      <c r="J124" s="8" t="str">
        <f>VLOOKUP(Tabla7[[#This Row],[Código del cliente]],Tablas!$O$4:$S$16,3,0)</f>
        <v>MAYORISTAS</v>
      </c>
      <c r="K124" s="10">
        <v>43202</v>
      </c>
      <c r="L124" s="8">
        <f t="shared" si="2"/>
        <v>39</v>
      </c>
      <c r="M124" s="8">
        <f>VLOOKUP(D124,Tabla1345[#All],5,0)</f>
        <v>8</v>
      </c>
      <c r="N124" s="15" t="str">
        <f t="shared" si="3"/>
        <v>NO</v>
      </c>
      <c r="O124" s="15" t="s">
        <v>884</v>
      </c>
      <c r="P124" s="15" t="s">
        <v>884</v>
      </c>
      <c r="Q124" s="15" t="str">
        <f>VLOOKUP(MONTH(Tabla7[[#This Row],[Fecha]]),Tablas!$U$4:$V$15,2,0)</f>
        <v>Mar</v>
      </c>
      <c r="R124" s="8">
        <f>YEAR(Tabla7[[#This Row],[Fecha]])</f>
        <v>2018</v>
      </c>
    </row>
    <row r="125" spans="2:18" x14ac:dyDescent="0.2">
      <c r="B125" s="10">
        <v>43104</v>
      </c>
      <c r="C125" s="8" t="s">
        <v>921</v>
      </c>
      <c r="D125" s="8">
        <v>300071</v>
      </c>
      <c r="E125" s="8" t="str">
        <f>VLOOKUP(D125,Tablas!$B$4:$C$1060,2,0)</f>
        <v>LLANTA TRASERA 2.75/R17</v>
      </c>
      <c r="F125" s="8" t="str">
        <f>VLOOKUP(D125,Tablas!$B:$E,4,0)</f>
        <v>UN</v>
      </c>
      <c r="G125" s="8" t="str">
        <f>VLOOKUP(D125,Tablas!$B:$D,3,0)</f>
        <v>11 - LLANTAS Y HULES</v>
      </c>
      <c r="H125" s="8">
        <v>100012</v>
      </c>
      <c r="I125" s="8" t="str">
        <f>VLOOKUP(Tabla7[[#This Row],[Código del cliente]],Tablas!$O$4:$S$16,2,0)</f>
        <v>MAESTRO</v>
      </c>
      <c r="J125" s="8" t="str">
        <f>VLOOKUP(Tabla7[[#This Row],[Código del cliente]],Tablas!$O$4:$S$16,3,0)</f>
        <v>INSTITUCIONAL</v>
      </c>
      <c r="K125" s="10">
        <v>43115</v>
      </c>
      <c r="L125" s="8">
        <f t="shared" si="2"/>
        <v>11</v>
      </c>
      <c r="M125" s="8">
        <f>VLOOKUP(D125,Tabla1345[#All],5,0)</f>
        <v>30</v>
      </c>
      <c r="N125" s="15" t="str">
        <f t="shared" si="3"/>
        <v>SI</v>
      </c>
      <c r="O125" s="15" t="s">
        <v>885</v>
      </c>
      <c r="P125" s="15" t="s">
        <v>884</v>
      </c>
      <c r="Q125" s="15" t="str">
        <f>VLOOKUP(MONTH(Tabla7[[#This Row],[Fecha]]),Tablas!$U$4:$V$15,2,0)</f>
        <v>Ene</v>
      </c>
      <c r="R125" s="8">
        <f>YEAR(Tabla7[[#This Row],[Fecha]])</f>
        <v>2018</v>
      </c>
    </row>
    <row r="126" spans="2:18" x14ac:dyDescent="0.2">
      <c r="B126" s="10">
        <v>43223</v>
      </c>
      <c r="C126" s="8" t="s">
        <v>922</v>
      </c>
      <c r="D126" s="8">
        <v>300357</v>
      </c>
      <c r="E126" s="8" t="str">
        <f>VLOOKUP(D126,Tablas!$B$4:$C$1060,2,0)</f>
        <v>TOPE POSAPIE DERECHA</v>
      </c>
      <c r="F126" s="8" t="str">
        <f>VLOOKUP(D126,Tablas!$B:$E,4,0)</f>
        <v>UN</v>
      </c>
      <c r="G126" s="8" t="str">
        <f>VLOOKUP(D126,Tablas!$B:$D,3,0)</f>
        <v>07 - PEDALES Y POSAPIES</v>
      </c>
      <c r="H126" s="8">
        <v>100009</v>
      </c>
      <c r="I126" s="8" t="str">
        <f>VLOOKUP(Tabla7[[#This Row],[Código del cliente]],Tablas!$O$4:$S$16,2,0)</f>
        <v>CIA S.A</v>
      </c>
      <c r="J126" s="8" t="str">
        <f>VLOOKUP(Tabla7[[#This Row],[Código del cliente]],Tablas!$O$4:$S$16,3,0)</f>
        <v>MAYORISTAS</v>
      </c>
      <c r="K126" s="10">
        <v>43237</v>
      </c>
      <c r="L126" s="8">
        <f t="shared" si="2"/>
        <v>14</v>
      </c>
      <c r="M126" s="8">
        <f>VLOOKUP(D126,Tabla1345[#All],5,0)</f>
        <v>22</v>
      </c>
      <c r="N126" s="15" t="str">
        <f t="shared" si="3"/>
        <v>SI</v>
      </c>
      <c r="O126" s="15" t="s">
        <v>885</v>
      </c>
      <c r="P126" s="15" t="s">
        <v>884</v>
      </c>
      <c r="Q126" s="15" t="str">
        <f>VLOOKUP(MONTH(Tabla7[[#This Row],[Fecha]]),Tablas!$U$4:$V$15,2,0)</f>
        <v>May</v>
      </c>
      <c r="R126" s="8">
        <f>YEAR(Tabla7[[#This Row],[Fecha]])</f>
        <v>2018</v>
      </c>
    </row>
    <row r="127" spans="2:18" x14ac:dyDescent="0.2">
      <c r="B127" s="10">
        <v>43199</v>
      </c>
      <c r="C127" s="8" t="s">
        <v>923</v>
      </c>
      <c r="D127" s="8">
        <v>300881</v>
      </c>
      <c r="E127" s="8" t="str">
        <f>VLOOKUP(D127,Tablas!$B$4:$C$1060,2,0)</f>
        <v>PIN DE BIELA EN CIGÜEÑAL</v>
      </c>
      <c r="F127" s="8" t="str">
        <f>VLOOKUP(D127,Tablas!$B:$E,4,0)</f>
        <v>UN</v>
      </c>
      <c r="G127" s="8" t="str">
        <f>VLOOKUP(D127,Tablas!$B:$D,3,0)</f>
        <v>09 - PARTES DE MOTOR</v>
      </c>
      <c r="H127" s="8">
        <v>100003</v>
      </c>
      <c r="I127" s="8" t="str">
        <f>VLOOKUP(Tabla7[[#This Row],[Código del cliente]],Tablas!$O$4:$S$16,2,0)</f>
        <v>JUAN SOSA</v>
      </c>
      <c r="J127" s="8" t="str">
        <f>VLOOKUP(Tabla7[[#This Row],[Código del cliente]],Tablas!$O$4:$S$16,3,0)</f>
        <v>HOMECENTER</v>
      </c>
      <c r="K127" s="10">
        <v>43216</v>
      </c>
      <c r="L127" s="8">
        <f t="shared" si="2"/>
        <v>17</v>
      </c>
      <c r="M127" s="8">
        <f>VLOOKUP(D127,Tabla1345[#All],5,0)</f>
        <v>22</v>
      </c>
      <c r="N127" s="15" t="str">
        <f t="shared" si="3"/>
        <v>SI</v>
      </c>
      <c r="O127" s="15" t="s">
        <v>885</v>
      </c>
      <c r="P127" s="15" t="s">
        <v>884</v>
      </c>
      <c r="Q127" s="15" t="str">
        <f>VLOOKUP(MONTH(Tabla7[[#This Row],[Fecha]]),Tablas!$U$4:$V$15,2,0)</f>
        <v>Abr</v>
      </c>
      <c r="R127" s="8">
        <f>YEAR(Tabla7[[#This Row],[Fecha]])</f>
        <v>2018</v>
      </c>
    </row>
    <row r="128" spans="2:18" x14ac:dyDescent="0.2">
      <c r="B128" s="10">
        <v>43171</v>
      </c>
      <c r="C128" s="8" t="s">
        <v>924</v>
      </c>
      <c r="D128" s="8">
        <v>300221</v>
      </c>
      <c r="E128" s="8" t="str">
        <f>VLOOKUP(D128,Tablas!$B$4:$C$1060,2,0)</f>
        <v>FARO TRASERO</v>
      </c>
      <c r="F128" s="8" t="str">
        <f>VLOOKUP(D128,Tablas!$B:$E,4,0)</f>
        <v>UN</v>
      </c>
      <c r="G128" s="8" t="str">
        <f>VLOOKUP(D128,Tablas!$B:$D,3,0)</f>
        <v>14 - LUCES</v>
      </c>
      <c r="H128" s="8">
        <v>100010</v>
      </c>
      <c r="I128" s="8" t="str">
        <f>VLOOKUP(Tabla7[[#This Row],[Código del cliente]],Tablas!$O$4:$S$16,2,0)</f>
        <v>LIMA EIRL</v>
      </c>
      <c r="J128" s="8" t="str">
        <f>VLOOKUP(Tabla7[[#This Row],[Código del cliente]],Tablas!$O$4:$S$16,3,0)</f>
        <v>CORPORATIVO</v>
      </c>
      <c r="K128" s="10">
        <v>43210</v>
      </c>
      <c r="L128" s="8">
        <f t="shared" si="2"/>
        <v>39</v>
      </c>
      <c r="M128" s="8">
        <f>VLOOKUP(D128,Tabla1345[#All],5,0)</f>
        <v>13</v>
      </c>
      <c r="N128" s="15" t="str">
        <f t="shared" si="3"/>
        <v>NO</v>
      </c>
      <c r="O128" s="15" t="s">
        <v>885</v>
      </c>
      <c r="P128" s="15" t="s">
        <v>885</v>
      </c>
      <c r="Q128" s="15" t="str">
        <f>VLOOKUP(MONTH(Tabla7[[#This Row],[Fecha]]),Tablas!$U$4:$V$15,2,0)</f>
        <v>Mar</v>
      </c>
      <c r="R128" s="8">
        <f>YEAR(Tabla7[[#This Row],[Fecha]])</f>
        <v>2018</v>
      </c>
    </row>
    <row r="129" spans="2:18" x14ac:dyDescent="0.2">
      <c r="B129" s="10">
        <v>43185</v>
      </c>
      <c r="C129" s="8" t="s">
        <v>925</v>
      </c>
      <c r="D129" s="8">
        <v>300324</v>
      </c>
      <c r="E129" s="8" t="str">
        <f>VLOOKUP(D129,Tablas!$B$4:$C$1060,2,0)</f>
        <v>CUBIERTA DE PIERNA DER ROJO</v>
      </c>
      <c r="F129" s="8" t="str">
        <f>VLOOKUP(D129,Tablas!$B:$E,4,0)</f>
        <v>UN</v>
      </c>
      <c r="G129" s="8" t="str">
        <f>VLOOKUP(D129,Tablas!$B:$D,3,0)</f>
        <v>05 - COLISION</v>
      </c>
      <c r="H129" s="8">
        <v>100002</v>
      </c>
      <c r="I129" s="8" t="str">
        <f>VLOOKUP(Tabla7[[#This Row],[Código del cliente]],Tablas!$O$4:$S$16,2,0)</f>
        <v>EL DORADO</v>
      </c>
      <c r="J129" s="8" t="str">
        <f>VLOOKUP(Tabla7[[#This Row],[Código del cliente]],Tablas!$O$4:$S$16,3,0)</f>
        <v>RETAIL</v>
      </c>
      <c r="K129" s="10">
        <v>43204</v>
      </c>
      <c r="L129" s="8">
        <f t="shared" si="2"/>
        <v>19</v>
      </c>
      <c r="M129" s="8">
        <f>VLOOKUP(D129,Tabla1345[#All],5,0)</f>
        <v>22</v>
      </c>
      <c r="N129" s="15" t="str">
        <f t="shared" si="3"/>
        <v>SI</v>
      </c>
      <c r="O129" s="15" t="s">
        <v>884</v>
      </c>
      <c r="P129" s="15" t="s">
        <v>884</v>
      </c>
      <c r="Q129" s="15" t="str">
        <f>VLOOKUP(MONTH(Tabla7[[#This Row],[Fecha]]),Tablas!$U$4:$V$15,2,0)</f>
        <v>Mar</v>
      </c>
      <c r="R129" s="8">
        <f>YEAR(Tabla7[[#This Row],[Fecha]])</f>
        <v>2018</v>
      </c>
    </row>
    <row r="130" spans="2:18" x14ac:dyDescent="0.2">
      <c r="B130" s="10">
        <v>43142</v>
      </c>
      <c r="C130" s="8" t="s">
        <v>926</v>
      </c>
      <c r="D130" s="8">
        <v>300640</v>
      </c>
      <c r="E130" s="8" t="str">
        <f>VLOOKUP(D130,Tablas!$B$4:$C$1060,2,0)</f>
        <v>SENSOR DE COMBUSTIBLE</v>
      </c>
      <c r="F130" s="8" t="str">
        <f>VLOOKUP(D130,Tablas!$B:$E,4,0)</f>
        <v>UN</v>
      </c>
      <c r="G130" s="8" t="str">
        <f>VLOOKUP(D130,Tablas!$B:$D,3,0)</f>
        <v>03 - FILTROS</v>
      </c>
      <c r="H130" s="8">
        <v>100002</v>
      </c>
      <c r="I130" s="8" t="str">
        <f>VLOOKUP(Tabla7[[#This Row],[Código del cliente]],Tablas!$O$4:$S$16,2,0)</f>
        <v>EL DORADO</v>
      </c>
      <c r="J130" s="8" t="str">
        <f>VLOOKUP(Tabla7[[#This Row],[Código del cliente]],Tablas!$O$4:$S$16,3,0)</f>
        <v>RETAIL</v>
      </c>
      <c r="K130" s="10">
        <v>43156</v>
      </c>
      <c r="L130" s="8">
        <f t="shared" si="2"/>
        <v>14</v>
      </c>
      <c r="M130" s="8">
        <f>VLOOKUP(D130,Tabla1345[#All],5,0)</f>
        <v>18</v>
      </c>
      <c r="N130" s="15" t="str">
        <f t="shared" si="3"/>
        <v>SI</v>
      </c>
      <c r="O130" s="15" t="s">
        <v>885</v>
      </c>
      <c r="P130" s="15" t="s">
        <v>884</v>
      </c>
      <c r="Q130" s="15" t="str">
        <f>VLOOKUP(MONTH(Tabla7[[#This Row],[Fecha]]),Tablas!$U$4:$V$15,2,0)</f>
        <v>Feb</v>
      </c>
      <c r="R130" s="8">
        <f>YEAR(Tabla7[[#This Row],[Fecha]])</f>
        <v>2018</v>
      </c>
    </row>
    <row r="131" spans="2:18" x14ac:dyDescent="0.2">
      <c r="B131" s="10">
        <v>43188</v>
      </c>
      <c r="C131" s="8" t="s">
        <v>927</v>
      </c>
      <c r="D131" s="8">
        <v>300054</v>
      </c>
      <c r="E131" s="8" t="str">
        <f>VLOOKUP(D131,Tablas!$B$4:$C$1060,2,0)</f>
        <v>BOTON INTERRUPTOR FARO/LUCES</v>
      </c>
      <c r="F131" s="8" t="str">
        <f>VLOOKUP(D131,Tablas!$B:$E,4,0)</f>
        <v>UN</v>
      </c>
      <c r="G131" s="8" t="str">
        <f>VLOOKUP(D131,Tablas!$B:$D,3,0)</f>
        <v>10 - PALANCAS Y CHICOTES</v>
      </c>
      <c r="H131" s="8">
        <v>100005</v>
      </c>
      <c r="I131" s="8" t="str">
        <f>VLOOKUP(Tabla7[[#This Row],[Código del cliente]],Tablas!$O$4:$S$16,2,0)</f>
        <v>UNION S.A</v>
      </c>
      <c r="J131" s="8" t="str">
        <f>VLOOKUP(Tabla7[[#This Row],[Código del cliente]],Tablas!$O$4:$S$16,3,0)</f>
        <v>HOMECENTER</v>
      </c>
      <c r="K131" s="10">
        <v>43200</v>
      </c>
      <c r="L131" s="8">
        <f t="shared" si="2"/>
        <v>12</v>
      </c>
      <c r="M131" s="8">
        <f>VLOOKUP(D131,Tabla1345[#All],5,0)</f>
        <v>10</v>
      </c>
      <c r="N131" s="15" t="str">
        <f t="shared" si="3"/>
        <v>NO</v>
      </c>
      <c r="O131" s="15" t="s">
        <v>884</v>
      </c>
      <c r="P131" s="15" t="s">
        <v>884</v>
      </c>
      <c r="Q131" s="15" t="str">
        <f>VLOOKUP(MONTH(Tabla7[[#This Row],[Fecha]]),Tablas!$U$4:$V$15,2,0)</f>
        <v>Mar</v>
      </c>
      <c r="R131" s="8">
        <f>YEAR(Tabla7[[#This Row],[Fecha]])</f>
        <v>2018</v>
      </c>
    </row>
    <row r="132" spans="2:18" x14ac:dyDescent="0.2">
      <c r="B132" s="10">
        <v>43210</v>
      </c>
      <c r="C132" s="8" t="s">
        <v>928</v>
      </c>
      <c r="D132" s="8">
        <v>300248</v>
      </c>
      <c r="E132" s="8" t="str">
        <f>VLOOKUP(D132,Tablas!$B$4:$C$1060,2,0)</f>
        <v>CUBIERTA FRONTAL SUP NE/PL</v>
      </c>
      <c r="F132" s="8" t="str">
        <f>VLOOKUP(D132,Tablas!$B:$E,4,0)</f>
        <v>UN</v>
      </c>
      <c r="G132" s="8" t="str">
        <f>VLOOKUP(D132,Tablas!$B:$D,3,0)</f>
        <v>05 - COLISION</v>
      </c>
      <c r="H132" s="8">
        <v>100001</v>
      </c>
      <c r="I132" s="8" t="str">
        <f>VLOOKUP(Tabla7[[#This Row],[Código del cliente]],Tablas!$O$4:$S$16,2,0)</f>
        <v>EMPRESA DEL SUR</v>
      </c>
      <c r="J132" s="8" t="str">
        <f>VLOOKUP(Tabla7[[#This Row],[Código del cliente]],Tablas!$O$4:$S$16,3,0)</f>
        <v>RETAIL</v>
      </c>
      <c r="K132" s="10">
        <v>43226</v>
      </c>
      <c r="L132" s="8">
        <f t="shared" si="2"/>
        <v>16</v>
      </c>
      <c r="M132" s="8">
        <f>VLOOKUP(D132,Tabla1345[#All],5,0)</f>
        <v>8</v>
      </c>
      <c r="N132" s="15" t="str">
        <f t="shared" si="3"/>
        <v>NO</v>
      </c>
      <c r="O132" s="15" t="s">
        <v>884</v>
      </c>
      <c r="P132" s="15" t="s">
        <v>884</v>
      </c>
      <c r="Q132" s="15" t="str">
        <f>VLOOKUP(MONTH(Tabla7[[#This Row],[Fecha]]),Tablas!$U$4:$V$15,2,0)</f>
        <v>Abr</v>
      </c>
      <c r="R132" s="8">
        <f>YEAR(Tabla7[[#This Row],[Fecha]])</f>
        <v>2018</v>
      </c>
    </row>
    <row r="133" spans="2:18" x14ac:dyDescent="0.2">
      <c r="B133" s="10">
        <v>43254</v>
      </c>
      <c r="C133" s="8" t="s">
        <v>929</v>
      </c>
      <c r="D133" s="8">
        <v>300024</v>
      </c>
      <c r="E133" s="8" t="str">
        <f>VLOOKUP(D133,Tablas!$B$4:$C$1060,2,0)</f>
        <v>RETROVISOR DERECHO/AMARI/.</v>
      </c>
      <c r="F133" s="8" t="str">
        <f>VLOOKUP(D133,Tablas!$B:$E,4,0)</f>
        <v>UN</v>
      </c>
      <c r="G133" s="8" t="str">
        <f>VLOOKUP(D133,Tablas!$B:$D,3,0)</f>
        <v>05 - COLISION</v>
      </c>
      <c r="H133" s="8">
        <v>100001</v>
      </c>
      <c r="I133" s="8" t="str">
        <f>VLOOKUP(Tabla7[[#This Row],[Código del cliente]],Tablas!$O$4:$S$16,2,0)</f>
        <v>EMPRESA DEL SUR</v>
      </c>
      <c r="J133" s="8" t="str">
        <f>VLOOKUP(Tabla7[[#This Row],[Código del cliente]],Tablas!$O$4:$S$16,3,0)</f>
        <v>RETAIL</v>
      </c>
      <c r="K133" s="10">
        <v>43270</v>
      </c>
      <c r="L133" s="8">
        <f t="shared" si="2"/>
        <v>16</v>
      </c>
      <c r="M133" s="8">
        <f>VLOOKUP(D133,Tabla1345[#All],5,0)</f>
        <v>27</v>
      </c>
      <c r="N133" s="15" t="str">
        <f t="shared" si="3"/>
        <v>SI</v>
      </c>
      <c r="O133" s="15" t="s">
        <v>884</v>
      </c>
      <c r="P133" s="15" t="s">
        <v>884</v>
      </c>
      <c r="Q133" s="15" t="str">
        <f>VLOOKUP(MONTH(Tabla7[[#This Row],[Fecha]]),Tablas!$U$4:$V$15,2,0)</f>
        <v>Jun</v>
      </c>
      <c r="R133" s="8">
        <f>YEAR(Tabla7[[#This Row],[Fecha]])</f>
        <v>2018</v>
      </c>
    </row>
    <row r="134" spans="2:18" x14ac:dyDescent="0.2">
      <c r="B134" s="10">
        <v>43103</v>
      </c>
      <c r="C134" s="8" t="s">
        <v>930</v>
      </c>
      <c r="D134" s="8">
        <v>300087</v>
      </c>
      <c r="E134" s="8" t="str">
        <f>VLOOKUP(D134,Tablas!$B$4:$C$1060,2,0)</f>
        <v>TUBO DE ESCAPE/SILENCIADOR</v>
      </c>
      <c r="F134" s="8" t="str">
        <f>VLOOKUP(D134,Tablas!$B:$E,4,0)</f>
        <v>UN</v>
      </c>
      <c r="G134" s="8" t="str">
        <f>VLOOKUP(D134,Tablas!$B:$D,3,0)</f>
        <v>15 - MISCELANEOS</v>
      </c>
      <c r="H134" s="8">
        <v>100004</v>
      </c>
      <c r="I134" s="8" t="str">
        <f>VLOOKUP(Tabla7[[#This Row],[Código del cliente]],Tablas!$O$4:$S$16,2,0)</f>
        <v>EMPRESA DEL NORTE</v>
      </c>
      <c r="J134" s="8" t="str">
        <f>VLOOKUP(Tabla7[[#This Row],[Código del cliente]],Tablas!$O$4:$S$16,3,0)</f>
        <v>HOMECENTER</v>
      </c>
      <c r="K134" s="10">
        <v>43116</v>
      </c>
      <c r="L134" s="8">
        <f t="shared" si="2"/>
        <v>13</v>
      </c>
      <c r="M134" s="8">
        <f>VLOOKUP(D134,Tabla1345[#All],5,0)</f>
        <v>28</v>
      </c>
      <c r="N134" s="15" t="str">
        <f t="shared" si="3"/>
        <v>SI</v>
      </c>
      <c r="O134" s="15" t="s">
        <v>884</v>
      </c>
      <c r="P134" s="15" t="s">
        <v>884</v>
      </c>
      <c r="Q134" s="15" t="str">
        <f>VLOOKUP(MONTH(Tabla7[[#This Row],[Fecha]]),Tablas!$U$4:$V$15,2,0)</f>
        <v>Ene</v>
      </c>
      <c r="R134" s="8">
        <f>YEAR(Tabla7[[#This Row],[Fecha]])</f>
        <v>2018</v>
      </c>
    </row>
    <row r="135" spans="2:18" x14ac:dyDescent="0.2">
      <c r="B135" s="10">
        <v>43151</v>
      </c>
      <c r="C135" s="8" t="s">
        <v>931</v>
      </c>
      <c r="D135" s="8">
        <v>300971</v>
      </c>
      <c r="E135" s="8" t="str">
        <f>VLOOKUP(D135,Tablas!$B$4:$C$1060,2,0)</f>
        <v>BARRA DE POSAPIES</v>
      </c>
      <c r="F135" s="8" t="str">
        <f>VLOOKUP(D135,Tablas!$B:$E,4,0)</f>
        <v>UN</v>
      </c>
      <c r="G135" s="8" t="str">
        <f>VLOOKUP(D135,Tablas!$B:$D,3,0)</f>
        <v>07 - PEDALES Y POSAPIES</v>
      </c>
      <c r="H135" s="8">
        <v>100009</v>
      </c>
      <c r="I135" s="8" t="str">
        <f>VLOOKUP(Tabla7[[#This Row],[Código del cliente]],Tablas!$O$4:$S$16,2,0)</f>
        <v>CIA S.A</v>
      </c>
      <c r="J135" s="8" t="str">
        <f>VLOOKUP(Tabla7[[#This Row],[Código del cliente]],Tablas!$O$4:$S$16,3,0)</f>
        <v>MAYORISTAS</v>
      </c>
      <c r="K135" s="10">
        <v>43180</v>
      </c>
      <c r="L135" s="8">
        <f t="shared" si="2"/>
        <v>29</v>
      </c>
      <c r="M135" s="8">
        <f>VLOOKUP(D135,Tabla1345[#All],5,0)</f>
        <v>30</v>
      </c>
      <c r="N135" s="15" t="str">
        <f t="shared" si="3"/>
        <v>SI</v>
      </c>
      <c r="O135" s="15" t="s">
        <v>884</v>
      </c>
      <c r="P135" s="15" t="s">
        <v>884</v>
      </c>
      <c r="Q135" s="15" t="str">
        <f>VLOOKUP(MONTH(Tabla7[[#This Row],[Fecha]]),Tablas!$U$4:$V$15,2,0)</f>
        <v>Feb</v>
      </c>
      <c r="R135" s="8">
        <f>YEAR(Tabla7[[#This Row],[Fecha]])</f>
        <v>2018</v>
      </c>
    </row>
    <row r="136" spans="2:18" x14ac:dyDescent="0.2">
      <c r="B136" s="10">
        <v>43106</v>
      </c>
      <c r="C136" s="8" t="s">
        <v>932</v>
      </c>
      <c r="D136" s="8">
        <v>300264</v>
      </c>
      <c r="E136" s="8" t="str">
        <f>VLOOKUP(D136,Tablas!$B$4:$C$1060,2,0)</f>
        <v>CUBIERTA DER ROJO</v>
      </c>
      <c r="F136" s="8" t="str">
        <f>VLOOKUP(D136,Tablas!$B:$E,4,0)</f>
        <v>UN</v>
      </c>
      <c r="G136" s="8" t="str">
        <f>VLOOKUP(D136,Tablas!$B:$D,3,0)</f>
        <v>05 - COLISION</v>
      </c>
      <c r="H136" s="8">
        <v>100003</v>
      </c>
      <c r="I136" s="8" t="str">
        <f>VLOOKUP(Tabla7[[#This Row],[Código del cliente]],Tablas!$O$4:$S$16,2,0)</f>
        <v>JUAN SOSA</v>
      </c>
      <c r="J136" s="8" t="str">
        <f>VLOOKUP(Tabla7[[#This Row],[Código del cliente]],Tablas!$O$4:$S$16,3,0)</f>
        <v>HOMECENTER</v>
      </c>
      <c r="K136" s="10">
        <v>43129</v>
      </c>
      <c r="L136" s="8">
        <f t="shared" si="2"/>
        <v>23</v>
      </c>
      <c r="M136" s="8">
        <f>VLOOKUP(D136,Tabla1345[#All],5,0)</f>
        <v>8</v>
      </c>
      <c r="N136" s="15" t="str">
        <f t="shared" si="3"/>
        <v>NO</v>
      </c>
      <c r="O136" s="15" t="s">
        <v>885</v>
      </c>
      <c r="P136" s="15" t="s">
        <v>884</v>
      </c>
      <c r="Q136" s="15" t="str">
        <f>VLOOKUP(MONTH(Tabla7[[#This Row],[Fecha]]),Tablas!$U$4:$V$15,2,0)</f>
        <v>Ene</v>
      </c>
      <c r="R136" s="8">
        <f>YEAR(Tabla7[[#This Row],[Fecha]])</f>
        <v>2018</v>
      </c>
    </row>
    <row r="137" spans="2:18" x14ac:dyDescent="0.2">
      <c r="B137" s="10">
        <v>43219</v>
      </c>
      <c r="C137" s="8" t="s">
        <v>933</v>
      </c>
      <c r="D137" s="8">
        <v>300944</v>
      </c>
      <c r="E137" s="8" t="str">
        <f>VLOOKUP(D137,Tablas!$B$4:$C$1060,2,0)</f>
        <v>COMPONENTE DE CARTER IZQUIERDO</v>
      </c>
      <c r="F137" s="8" t="str">
        <f>VLOOKUP(D137,Tablas!$B:$E,4,0)</f>
        <v>UN</v>
      </c>
      <c r="G137" s="8" t="str">
        <f>VLOOKUP(D137,Tablas!$B:$D,3,0)</f>
        <v>15 - MISCELANEOS</v>
      </c>
      <c r="H137" s="8">
        <v>100003</v>
      </c>
      <c r="I137" s="8" t="str">
        <f>VLOOKUP(Tabla7[[#This Row],[Código del cliente]],Tablas!$O$4:$S$16,2,0)</f>
        <v>JUAN SOSA</v>
      </c>
      <c r="J137" s="8" t="str">
        <f>VLOOKUP(Tabla7[[#This Row],[Código del cliente]],Tablas!$O$4:$S$16,3,0)</f>
        <v>HOMECENTER</v>
      </c>
      <c r="K137" s="10">
        <v>43259</v>
      </c>
      <c r="L137" s="8">
        <f t="shared" si="2"/>
        <v>40</v>
      </c>
      <c r="M137" s="8">
        <f>VLOOKUP(D137,Tabla1345[#All],5,0)</f>
        <v>9</v>
      </c>
      <c r="N137" s="15" t="str">
        <f t="shared" si="3"/>
        <v>NO</v>
      </c>
      <c r="O137" s="15" t="s">
        <v>885</v>
      </c>
      <c r="P137" s="15" t="s">
        <v>884</v>
      </c>
      <c r="Q137" s="15" t="str">
        <f>VLOOKUP(MONTH(Tabla7[[#This Row],[Fecha]]),Tablas!$U$4:$V$15,2,0)</f>
        <v>Abr</v>
      </c>
      <c r="R137" s="8">
        <f>YEAR(Tabla7[[#This Row],[Fecha]])</f>
        <v>2018</v>
      </c>
    </row>
    <row r="138" spans="2:18" x14ac:dyDescent="0.2">
      <c r="B138" s="10">
        <v>43218</v>
      </c>
      <c r="C138" s="8" t="s">
        <v>934</v>
      </c>
      <c r="D138" s="8">
        <v>300811</v>
      </c>
      <c r="E138" s="8" t="str">
        <f>VLOOKUP(D138,Tablas!$B$4:$C$1060,2,0)</f>
        <v>GOMA POSAPIES</v>
      </c>
      <c r="F138" s="8" t="str">
        <f>VLOOKUP(D138,Tablas!$B:$E,4,0)</f>
        <v>UN</v>
      </c>
      <c r="G138" s="8" t="str">
        <f>VLOOKUP(D138,Tablas!$B:$D,3,0)</f>
        <v>11 - LLANTAS Y HULES</v>
      </c>
      <c r="H138" s="8">
        <v>100006</v>
      </c>
      <c r="I138" s="8" t="str">
        <f>VLOOKUP(Tabla7[[#This Row],[Código del cliente]],Tablas!$O$4:$S$16,2,0)</f>
        <v>MECHATRONIC</v>
      </c>
      <c r="J138" s="8" t="str">
        <f>VLOOKUP(Tabla7[[#This Row],[Código del cliente]],Tablas!$O$4:$S$16,3,0)</f>
        <v>HOMECENTER</v>
      </c>
      <c r="K138" s="10">
        <v>43246</v>
      </c>
      <c r="L138" s="8">
        <f t="shared" si="2"/>
        <v>28</v>
      </c>
      <c r="M138" s="8">
        <f>VLOOKUP(D138,Tabla1345[#All],5,0)</f>
        <v>12</v>
      </c>
      <c r="N138" s="15" t="str">
        <f t="shared" si="3"/>
        <v>NO</v>
      </c>
      <c r="O138" s="15" t="s">
        <v>884</v>
      </c>
      <c r="P138" s="15" t="s">
        <v>885</v>
      </c>
      <c r="Q138" s="15" t="str">
        <f>VLOOKUP(MONTH(Tabla7[[#This Row],[Fecha]]),Tablas!$U$4:$V$15,2,0)</f>
        <v>Abr</v>
      </c>
      <c r="R138" s="8">
        <f>YEAR(Tabla7[[#This Row],[Fecha]])</f>
        <v>2018</v>
      </c>
    </row>
    <row r="139" spans="2:18" x14ac:dyDescent="0.2">
      <c r="B139" s="10">
        <v>43233</v>
      </c>
      <c r="C139" s="8" t="s">
        <v>935</v>
      </c>
      <c r="D139" s="8">
        <v>300269</v>
      </c>
      <c r="E139" s="8" t="str">
        <f>VLOOKUP(D139,Tablas!$B$4:$C$1060,2,0)</f>
        <v>CONJUNTO DE CALIPER</v>
      </c>
      <c r="F139" s="8" t="str">
        <f>VLOOKUP(D139,Tablas!$B:$E,4,0)</f>
        <v>UN</v>
      </c>
      <c r="G139" s="8" t="str">
        <f>VLOOKUP(D139,Tablas!$B:$D,3,0)</f>
        <v>04 - FRENOS Y EMBRAGUES</v>
      </c>
      <c r="H139" s="8">
        <v>100009</v>
      </c>
      <c r="I139" s="8" t="str">
        <f>VLOOKUP(Tabla7[[#This Row],[Código del cliente]],Tablas!$O$4:$S$16,2,0)</f>
        <v>CIA S.A</v>
      </c>
      <c r="J139" s="8" t="str">
        <f>VLOOKUP(Tabla7[[#This Row],[Código del cliente]],Tablas!$O$4:$S$16,3,0)</f>
        <v>MAYORISTAS</v>
      </c>
      <c r="K139" s="10">
        <v>43263</v>
      </c>
      <c r="L139" s="8">
        <f t="shared" ref="L139:L202" si="4">K139-B139</f>
        <v>30</v>
      </c>
      <c r="M139" s="8">
        <f>VLOOKUP(D139,Tabla1345[#All],5,0)</f>
        <v>27</v>
      </c>
      <c r="N139" s="15" t="str">
        <f t="shared" ref="N139:N202" si="5">IF(L139&lt;=M139,"SI","NO")</f>
        <v>NO</v>
      </c>
      <c r="O139" s="15" t="s">
        <v>884</v>
      </c>
      <c r="P139" s="15" t="s">
        <v>884</v>
      </c>
      <c r="Q139" s="15" t="str">
        <f>VLOOKUP(MONTH(Tabla7[[#This Row],[Fecha]]),Tablas!$U$4:$V$15,2,0)</f>
        <v>May</v>
      </c>
      <c r="R139" s="8">
        <f>YEAR(Tabla7[[#This Row],[Fecha]])</f>
        <v>2018</v>
      </c>
    </row>
    <row r="140" spans="2:18" x14ac:dyDescent="0.2">
      <c r="B140" s="10">
        <v>43151</v>
      </c>
      <c r="C140" s="8" t="s">
        <v>936</v>
      </c>
      <c r="D140" s="8">
        <v>300572</v>
      </c>
      <c r="E140" s="8" t="str">
        <f>VLOOKUP(D140,Tablas!$B$4:$C$1060,2,0)</f>
        <v>PIN DE MARTILLO DE ESCAPE</v>
      </c>
      <c r="F140" s="8" t="str">
        <f>VLOOKUP(D140,Tablas!$B:$E,4,0)</f>
        <v>UN</v>
      </c>
      <c r="G140" s="8" t="str">
        <f>VLOOKUP(D140,Tablas!$B:$D,3,0)</f>
        <v>09 - PARTES DE MOTOR</v>
      </c>
      <c r="H140" s="8">
        <v>100001</v>
      </c>
      <c r="I140" s="8" t="str">
        <f>VLOOKUP(Tabla7[[#This Row],[Código del cliente]],Tablas!$O$4:$S$16,2,0)</f>
        <v>EMPRESA DEL SUR</v>
      </c>
      <c r="J140" s="8" t="str">
        <f>VLOOKUP(Tabla7[[#This Row],[Código del cliente]],Tablas!$O$4:$S$16,3,0)</f>
        <v>RETAIL</v>
      </c>
      <c r="K140" s="10">
        <v>43171</v>
      </c>
      <c r="L140" s="8">
        <f t="shared" si="4"/>
        <v>20</v>
      </c>
      <c r="M140" s="8">
        <f>VLOOKUP(D140,Tabla1345[#All],5,0)</f>
        <v>29</v>
      </c>
      <c r="N140" s="15" t="str">
        <f t="shared" si="5"/>
        <v>SI</v>
      </c>
      <c r="O140" s="15" t="s">
        <v>884</v>
      </c>
      <c r="P140" s="15" t="s">
        <v>884</v>
      </c>
      <c r="Q140" s="15" t="str">
        <f>VLOOKUP(MONTH(Tabla7[[#This Row],[Fecha]]),Tablas!$U$4:$V$15,2,0)</f>
        <v>Feb</v>
      </c>
      <c r="R140" s="8">
        <f>YEAR(Tabla7[[#This Row],[Fecha]])</f>
        <v>2018</v>
      </c>
    </row>
    <row r="141" spans="2:18" x14ac:dyDescent="0.2">
      <c r="B141" s="10">
        <v>43206</v>
      </c>
      <c r="C141" s="8" t="s">
        <v>937</v>
      </c>
      <c r="D141" s="8">
        <v>300776</v>
      </c>
      <c r="E141" s="8" t="str">
        <f>VLOOKUP(D141,Tablas!$B$4:$C$1060,2,0)</f>
        <v>TAPON DEL AJUSTE DE ELEVADORES</v>
      </c>
      <c r="F141" s="8" t="str">
        <f>VLOOKUP(D141,Tablas!$B:$E,4,0)</f>
        <v>UN</v>
      </c>
      <c r="G141" s="8" t="str">
        <f>VLOOKUP(D141,Tablas!$B:$D,3,0)</f>
        <v>13 - TRACCION</v>
      </c>
      <c r="H141" s="8">
        <v>100009</v>
      </c>
      <c r="I141" s="8" t="str">
        <f>VLOOKUP(Tabla7[[#This Row],[Código del cliente]],Tablas!$O$4:$S$16,2,0)</f>
        <v>CIA S.A</v>
      </c>
      <c r="J141" s="8" t="str">
        <f>VLOOKUP(Tabla7[[#This Row],[Código del cliente]],Tablas!$O$4:$S$16,3,0)</f>
        <v>MAYORISTAS</v>
      </c>
      <c r="K141" s="10">
        <v>43239</v>
      </c>
      <c r="L141" s="8">
        <f t="shared" si="4"/>
        <v>33</v>
      </c>
      <c r="M141" s="8">
        <f>VLOOKUP(D141,Tabla1345[#All],5,0)</f>
        <v>16</v>
      </c>
      <c r="N141" s="15" t="str">
        <f t="shared" si="5"/>
        <v>NO</v>
      </c>
      <c r="O141" s="15" t="s">
        <v>884</v>
      </c>
      <c r="P141" s="15" t="s">
        <v>884</v>
      </c>
      <c r="Q141" s="15" t="str">
        <f>VLOOKUP(MONTH(Tabla7[[#This Row],[Fecha]]),Tablas!$U$4:$V$15,2,0)</f>
        <v>Abr</v>
      </c>
      <c r="R141" s="8">
        <f>YEAR(Tabla7[[#This Row],[Fecha]])</f>
        <v>2018</v>
      </c>
    </row>
    <row r="142" spans="2:18" x14ac:dyDescent="0.2">
      <c r="B142" s="10">
        <v>43222</v>
      </c>
      <c r="C142" s="8" t="s">
        <v>938</v>
      </c>
      <c r="D142" s="8">
        <v>300881</v>
      </c>
      <c r="E142" s="8" t="str">
        <f>VLOOKUP(D142,Tablas!$B$4:$C$1060,2,0)</f>
        <v>PIN DE BIELA EN CIGÜEÑAL</v>
      </c>
      <c r="F142" s="8" t="str">
        <f>VLOOKUP(D142,Tablas!$B:$E,4,0)</f>
        <v>UN</v>
      </c>
      <c r="G142" s="8" t="str">
        <f>VLOOKUP(D142,Tablas!$B:$D,3,0)</f>
        <v>09 - PARTES DE MOTOR</v>
      </c>
      <c r="H142" s="8">
        <v>100001</v>
      </c>
      <c r="I142" s="8" t="str">
        <f>VLOOKUP(Tabla7[[#This Row],[Código del cliente]],Tablas!$O$4:$S$16,2,0)</f>
        <v>EMPRESA DEL SUR</v>
      </c>
      <c r="J142" s="8" t="str">
        <f>VLOOKUP(Tabla7[[#This Row],[Código del cliente]],Tablas!$O$4:$S$16,3,0)</f>
        <v>RETAIL</v>
      </c>
      <c r="K142" s="10">
        <v>43236</v>
      </c>
      <c r="L142" s="8">
        <f t="shared" si="4"/>
        <v>14</v>
      </c>
      <c r="M142" s="8">
        <f>VLOOKUP(D142,Tabla1345[#All],5,0)</f>
        <v>22</v>
      </c>
      <c r="N142" s="15" t="str">
        <f t="shared" si="5"/>
        <v>SI</v>
      </c>
      <c r="O142" s="15" t="s">
        <v>884</v>
      </c>
      <c r="P142" s="15" t="s">
        <v>884</v>
      </c>
      <c r="Q142" s="15" t="str">
        <f>VLOOKUP(MONTH(Tabla7[[#This Row],[Fecha]]),Tablas!$U$4:$V$15,2,0)</f>
        <v>May</v>
      </c>
      <c r="R142" s="8">
        <f>YEAR(Tabla7[[#This Row],[Fecha]])</f>
        <v>2018</v>
      </c>
    </row>
    <row r="143" spans="2:18" x14ac:dyDescent="0.2">
      <c r="B143" s="10">
        <v>43233</v>
      </c>
      <c r="C143" s="8" t="s">
        <v>939</v>
      </c>
      <c r="D143" s="8">
        <v>300931</v>
      </c>
      <c r="E143" s="8" t="str">
        <f>VLOOKUP(D143,Tablas!$B$4:$C$1060,2,0)</f>
        <v>JUEGO DE CERRADURA</v>
      </c>
      <c r="F143" s="8" t="str">
        <f>VLOOKUP(D143,Tablas!$B:$E,4,0)</f>
        <v>UN</v>
      </c>
      <c r="G143" s="8" t="str">
        <f>VLOOKUP(D143,Tablas!$B:$D,3,0)</f>
        <v>08 - ELECTRICO</v>
      </c>
      <c r="H143" s="8">
        <v>100002</v>
      </c>
      <c r="I143" s="8" t="str">
        <f>VLOOKUP(Tabla7[[#This Row],[Código del cliente]],Tablas!$O$4:$S$16,2,0)</f>
        <v>EL DORADO</v>
      </c>
      <c r="J143" s="8" t="str">
        <f>VLOOKUP(Tabla7[[#This Row],[Código del cliente]],Tablas!$O$4:$S$16,3,0)</f>
        <v>RETAIL</v>
      </c>
      <c r="K143" s="10">
        <v>43238</v>
      </c>
      <c r="L143" s="8">
        <f t="shared" si="4"/>
        <v>5</v>
      </c>
      <c r="M143" s="8">
        <f>VLOOKUP(D143,Tabla1345[#All],5,0)</f>
        <v>17</v>
      </c>
      <c r="N143" s="15" t="str">
        <f t="shared" si="5"/>
        <v>SI</v>
      </c>
      <c r="O143" s="15" t="s">
        <v>884</v>
      </c>
      <c r="P143" s="15" t="s">
        <v>885</v>
      </c>
      <c r="Q143" s="15" t="str">
        <f>VLOOKUP(MONTH(Tabla7[[#This Row],[Fecha]]),Tablas!$U$4:$V$15,2,0)</f>
        <v>May</v>
      </c>
      <c r="R143" s="8">
        <f>YEAR(Tabla7[[#This Row],[Fecha]])</f>
        <v>2018</v>
      </c>
    </row>
    <row r="144" spans="2:18" x14ac:dyDescent="0.2">
      <c r="B144" s="10">
        <v>43213</v>
      </c>
      <c r="C144" s="8" t="s">
        <v>940</v>
      </c>
      <c r="D144" s="8">
        <v>300628</v>
      </c>
      <c r="E144" s="8" t="str">
        <f>VLOOKUP(D144,Tablas!$B$4:$C$1060,2,0)</f>
        <v>CUBIERTA IZQ SUP AMARILLA</v>
      </c>
      <c r="F144" s="8" t="str">
        <f>VLOOKUP(D144,Tablas!$B:$E,4,0)</f>
        <v>UN</v>
      </c>
      <c r="G144" s="8" t="str">
        <f>VLOOKUP(D144,Tablas!$B:$D,3,0)</f>
        <v>05 - COLISION</v>
      </c>
      <c r="H144" s="8">
        <v>100013</v>
      </c>
      <c r="I144" s="8" t="str">
        <f>VLOOKUP(Tabla7[[#This Row],[Código del cliente]],Tablas!$O$4:$S$16,2,0)</f>
        <v>SODIMAC</v>
      </c>
      <c r="J144" s="8" t="str">
        <f>VLOOKUP(Tabla7[[#This Row],[Código del cliente]],Tablas!$O$4:$S$16,3,0)</f>
        <v>HOMECENTER</v>
      </c>
      <c r="K144" s="10">
        <v>43223</v>
      </c>
      <c r="L144" s="8">
        <f t="shared" si="4"/>
        <v>10</v>
      </c>
      <c r="M144" s="8">
        <f>VLOOKUP(D144,Tabla1345[#All],5,0)</f>
        <v>24</v>
      </c>
      <c r="N144" s="15" t="str">
        <f t="shared" si="5"/>
        <v>SI</v>
      </c>
      <c r="O144" s="15" t="s">
        <v>884</v>
      </c>
      <c r="P144" s="15" t="s">
        <v>884</v>
      </c>
      <c r="Q144" s="15" t="str">
        <f>VLOOKUP(MONTH(Tabla7[[#This Row],[Fecha]]),Tablas!$U$4:$V$15,2,0)</f>
        <v>Abr</v>
      </c>
      <c r="R144" s="8">
        <f>YEAR(Tabla7[[#This Row],[Fecha]])</f>
        <v>2018</v>
      </c>
    </row>
    <row r="145" spans="2:18" x14ac:dyDescent="0.2">
      <c r="B145" s="10">
        <v>43233</v>
      </c>
      <c r="C145" s="8" t="s">
        <v>941</v>
      </c>
      <c r="D145" s="8">
        <v>300994</v>
      </c>
      <c r="E145" s="8" t="str">
        <f>VLOOKUP(D145,Tablas!$B$4:$C$1060,2,0)</f>
        <v>PARADOR CENTRAL</v>
      </c>
      <c r="F145" s="8" t="str">
        <f>VLOOKUP(D145,Tablas!$B:$E,4,0)</f>
        <v>UN</v>
      </c>
      <c r="G145" s="8" t="str">
        <f>VLOOKUP(D145,Tablas!$B:$D,3,0)</f>
        <v>07 - PEDALES Y POSAPIES</v>
      </c>
      <c r="H145" s="8">
        <v>100005</v>
      </c>
      <c r="I145" s="8" t="str">
        <f>VLOOKUP(Tabla7[[#This Row],[Código del cliente]],Tablas!$O$4:$S$16,2,0)</f>
        <v>UNION S.A</v>
      </c>
      <c r="J145" s="8" t="str">
        <f>VLOOKUP(Tabla7[[#This Row],[Código del cliente]],Tablas!$O$4:$S$16,3,0)</f>
        <v>HOMECENTER</v>
      </c>
      <c r="K145" s="10">
        <v>43268</v>
      </c>
      <c r="L145" s="8">
        <f t="shared" si="4"/>
        <v>35</v>
      </c>
      <c r="M145" s="8">
        <f>VLOOKUP(D145,Tabla1345[#All],5,0)</f>
        <v>18</v>
      </c>
      <c r="N145" s="15" t="str">
        <f t="shared" si="5"/>
        <v>NO</v>
      </c>
      <c r="O145" s="15" t="s">
        <v>884</v>
      </c>
      <c r="P145" s="15" t="s">
        <v>884</v>
      </c>
      <c r="Q145" s="15" t="str">
        <f>VLOOKUP(MONTH(Tabla7[[#This Row],[Fecha]]),Tablas!$U$4:$V$15,2,0)</f>
        <v>May</v>
      </c>
      <c r="R145" s="8">
        <f>YEAR(Tabla7[[#This Row],[Fecha]])</f>
        <v>2018</v>
      </c>
    </row>
    <row r="146" spans="2:18" x14ac:dyDescent="0.2">
      <c r="B146" s="10">
        <v>43290</v>
      </c>
      <c r="C146" s="8" t="s">
        <v>942</v>
      </c>
      <c r="D146" s="8">
        <v>300164</v>
      </c>
      <c r="E146" s="8" t="str">
        <f>VLOOKUP(D146,Tablas!$B$4:$C$1060,2,0)</f>
        <v>EMPAQUETADURA DE CILINDRO</v>
      </c>
      <c r="F146" s="8" t="str">
        <f>VLOOKUP(D146,Tablas!$B:$E,4,0)</f>
        <v>UN</v>
      </c>
      <c r="G146" s="8" t="str">
        <f>VLOOKUP(D146,Tablas!$B:$D,3,0)</f>
        <v>09 - PARTES DE MOTOR</v>
      </c>
      <c r="H146" s="8">
        <v>100010</v>
      </c>
      <c r="I146" s="8" t="str">
        <f>VLOOKUP(Tabla7[[#This Row],[Código del cliente]],Tablas!$O$4:$S$16,2,0)</f>
        <v>LIMA EIRL</v>
      </c>
      <c r="J146" s="8" t="str">
        <f>VLOOKUP(Tabla7[[#This Row],[Código del cliente]],Tablas!$O$4:$S$16,3,0)</f>
        <v>CORPORATIVO</v>
      </c>
      <c r="K146" s="10">
        <v>43311</v>
      </c>
      <c r="L146" s="8">
        <f t="shared" si="4"/>
        <v>21</v>
      </c>
      <c r="M146" s="8">
        <f>VLOOKUP(D146,Tabla1345[#All],5,0)</f>
        <v>24</v>
      </c>
      <c r="N146" s="15" t="str">
        <f t="shared" si="5"/>
        <v>SI</v>
      </c>
      <c r="O146" s="15" t="s">
        <v>884</v>
      </c>
      <c r="P146" s="15" t="s">
        <v>884</v>
      </c>
      <c r="Q146" s="15" t="str">
        <f>VLOOKUP(MONTH(Tabla7[[#This Row],[Fecha]]),Tablas!$U$4:$V$15,2,0)</f>
        <v>Jul</v>
      </c>
      <c r="R146" s="8">
        <f>YEAR(Tabla7[[#This Row],[Fecha]])</f>
        <v>2018</v>
      </c>
    </row>
    <row r="147" spans="2:18" x14ac:dyDescent="0.2">
      <c r="B147" s="10">
        <v>43114</v>
      </c>
      <c r="C147" s="8" t="s">
        <v>943</v>
      </c>
      <c r="D147" s="8">
        <v>300357</v>
      </c>
      <c r="E147" s="8" t="str">
        <f>VLOOKUP(D147,Tablas!$B$4:$C$1060,2,0)</f>
        <v>TOPE POSAPIE DERECHA</v>
      </c>
      <c r="F147" s="8" t="str">
        <f>VLOOKUP(D147,Tablas!$B:$E,4,0)</f>
        <v>UN</v>
      </c>
      <c r="G147" s="8" t="str">
        <f>VLOOKUP(D147,Tablas!$B:$D,3,0)</f>
        <v>07 - PEDALES Y POSAPIES</v>
      </c>
      <c r="H147" s="8">
        <v>100012</v>
      </c>
      <c r="I147" s="8" t="str">
        <f>VLOOKUP(Tabla7[[#This Row],[Código del cliente]],Tablas!$O$4:$S$16,2,0)</f>
        <v>MAESTRO</v>
      </c>
      <c r="J147" s="8" t="str">
        <f>VLOOKUP(Tabla7[[#This Row],[Código del cliente]],Tablas!$O$4:$S$16,3,0)</f>
        <v>INSTITUCIONAL</v>
      </c>
      <c r="K147" s="10">
        <v>43129</v>
      </c>
      <c r="L147" s="8">
        <f t="shared" si="4"/>
        <v>15</v>
      </c>
      <c r="M147" s="8">
        <f>VLOOKUP(D147,Tabla1345[#All],5,0)</f>
        <v>22</v>
      </c>
      <c r="N147" s="15" t="str">
        <f t="shared" si="5"/>
        <v>SI</v>
      </c>
      <c r="O147" s="15" t="s">
        <v>885</v>
      </c>
      <c r="P147" s="15" t="s">
        <v>884</v>
      </c>
      <c r="Q147" s="15" t="str">
        <f>VLOOKUP(MONTH(Tabla7[[#This Row],[Fecha]]),Tablas!$U$4:$V$15,2,0)</f>
        <v>Ene</v>
      </c>
      <c r="R147" s="8">
        <f>YEAR(Tabla7[[#This Row],[Fecha]])</f>
        <v>2018</v>
      </c>
    </row>
    <row r="148" spans="2:18" x14ac:dyDescent="0.2">
      <c r="B148" s="10">
        <v>43124</v>
      </c>
      <c r="C148" s="8" t="s">
        <v>944</v>
      </c>
      <c r="D148" s="8">
        <v>300601</v>
      </c>
      <c r="E148" s="8" t="str">
        <f>VLOOKUP(D148,Tablas!$B$4:$C$1060,2,0)</f>
        <v>EMPAQUETADUR PROTECTOR CUB INF</v>
      </c>
      <c r="F148" s="8" t="str">
        <f>VLOOKUP(D148,Tablas!$B:$E,4,0)</f>
        <v>UN</v>
      </c>
      <c r="G148" s="8" t="str">
        <f>VLOOKUP(D148,Tablas!$B:$D,3,0)</f>
        <v>15 - MISCELANEOS</v>
      </c>
      <c r="H148" s="8">
        <v>100011</v>
      </c>
      <c r="I148" s="8" t="str">
        <f>VLOOKUP(Tabla7[[#This Row],[Código del cliente]],Tablas!$O$4:$S$16,2,0)</f>
        <v>CONCYSA</v>
      </c>
      <c r="J148" s="8" t="str">
        <f>VLOOKUP(Tabla7[[#This Row],[Código del cliente]],Tablas!$O$4:$S$16,3,0)</f>
        <v>PROYECTOS</v>
      </c>
      <c r="K148" s="10">
        <v>43149</v>
      </c>
      <c r="L148" s="8">
        <f t="shared" si="4"/>
        <v>25</v>
      </c>
      <c r="M148" s="8">
        <f>VLOOKUP(D148,Tabla1345[#All],5,0)</f>
        <v>25</v>
      </c>
      <c r="N148" s="15" t="str">
        <f t="shared" si="5"/>
        <v>SI</v>
      </c>
      <c r="O148" s="15" t="s">
        <v>885</v>
      </c>
      <c r="P148" s="15" t="s">
        <v>884</v>
      </c>
      <c r="Q148" s="15" t="str">
        <f>VLOOKUP(MONTH(Tabla7[[#This Row],[Fecha]]),Tablas!$U$4:$V$15,2,0)</f>
        <v>Ene</v>
      </c>
      <c r="R148" s="8">
        <f>YEAR(Tabla7[[#This Row],[Fecha]])</f>
        <v>2018</v>
      </c>
    </row>
    <row r="149" spans="2:18" x14ac:dyDescent="0.2">
      <c r="B149" s="10">
        <v>43146</v>
      </c>
      <c r="C149" s="8" t="s">
        <v>945</v>
      </c>
      <c r="D149" s="8">
        <v>300829</v>
      </c>
      <c r="E149" s="8" t="str">
        <f>VLOOKUP(D149,Tablas!$B$4:$C$1060,2,0)</f>
        <v>ENGRANAJE CADENA CAMARA</v>
      </c>
      <c r="F149" s="8" t="str">
        <f>VLOOKUP(D149,Tablas!$B:$E,4,0)</f>
        <v>UN</v>
      </c>
      <c r="G149" s="8" t="str">
        <f>VLOOKUP(D149,Tablas!$B:$D,3,0)</f>
        <v>09 - PARTES DE MOTOR</v>
      </c>
      <c r="H149" s="8">
        <v>100005</v>
      </c>
      <c r="I149" s="8" t="str">
        <f>VLOOKUP(Tabla7[[#This Row],[Código del cliente]],Tablas!$O$4:$S$16,2,0)</f>
        <v>UNION S.A</v>
      </c>
      <c r="J149" s="8" t="str">
        <f>VLOOKUP(Tabla7[[#This Row],[Código del cliente]],Tablas!$O$4:$S$16,3,0)</f>
        <v>HOMECENTER</v>
      </c>
      <c r="K149" s="10">
        <v>43168</v>
      </c>
      <c r="L149" s="8">
        <f t="shared" si="4"/>
        <v>22</v>
      </c>
      <c r="M149" s="8">
        <f>VLOOKUP(D149,Tabla1345[#All],5,0)</f>
        <v>30</v>
      </c>
      <c r="N149" s="15" t="str">
        <f t="shared" si="5"/>
        <v>SI</v>
      </c>
      <c r="O149" s="15" t="s">
        <v>885</v>
      </c>
      <c r="P149" s="15" t="s">
        <v>885</v>
      </c>
      <c r="Q149" s="15" t="str">
        <f>VLOOKUP(MONTH(Tabla7[[#This Row],[Fecha]]),Tablas!$U$4:$V$15,2,0)</f>
        <v>Feb</v>
      </c>
      <c r="R149" s="8">
        <f>YEAR(Tabla7[[#This Row],[Fecha]])</f>
        <v>2018</v>
      </c>
    </row>
    <row r="150" spans="2:18" x14ac:dyDescent="0.2">
      <c r="B150" s="10">
        <v>43275</v>
      </c>
      <c r="C150" s="8" t="s">
        <v>914</v>
      </c>
      <c r="D150" s="8">
        <v>300468</v>
      </c>
      <c r="E150" s="8" t="str">
        <f>VLOOKUP(D150,Tablas!$B$4:$C$1060,2,0)</f>
        <v>CERRADURA DE ASIENTO</v>
      </c>
      <c r="F150" s="8" t="str">
        <f>VLOOKUP(D150,Tablas!$B:$E,4,0)</f>
        <v>UN</v>
      </c>
      <c r="G150" s="8" t="str">
        <f>VLOOKUP(D150,Tablas!$B:$D,3,0)</f>
        <v>15 - MISCELANEOS</v>
      </c>
      <c r="H150" s="8">
        <v>100009</v>
      </c>
      <c r="I150" s="8" t="str">
        <f>VLOOKUP(Tabla7[[#This Row],[Código del cliente]],Tablas!$O$4:$S$16,2,0)</f>
        <v>CIA S.A</v>
      </c>
      <c r="J150" s="8" t="str">
        <f>VLOOKUP(Tabla7[[#This Row],[Código del cliente]],Tablas!$O$4:$S$16,3,0)</f>
        <v>MAYORISTAS</v>
      </c>
      <c r="K150" s="10">
        <v>43308</v>
      </c>
      <c r="L150" s="8">
        <f t="shared" si="4"/>
        <v>33</v>
      </c>
      <c r="M150" s="8">
        <f>VLOOKUP(D150,Tabla1345[#All],5,0)</f>
        <v>11</v>
      </c>
      <c r="N150" s="15" t="str">
        <f t="shared" si="5"/>
        <v>NO</v>
      </c>
      <c r="O150" s="15" t="s">
        <v>884</v>
      </c>
      <c r="P150" s="15" t="s">
        <v>884</v>
      </c>
      <c r="Q150" s="15" t="str">
        <f>VLOOKUP(MONTH(Tabla7[[#This Row],[Fecha]]),Tablas!$U$4:$V$15,2,0)</f>
        <v>Jun</v>
      </c>
      <c r="R150" s="8">
        <f>YEAR(Tabla7[[#This Row],[Fecha]])</f>
        <v>2018</v>
      </c>
    </row>
    <row r="151" spans="2:18" x14ac:dyDescent="0.2">
      <c r="B151" s="10">
        <v>43285</v>
      </c>
      <c r="C151" s="8" t="s">
        <v>915</v>
      </c>
      <c r="D151" s="8">
        <v>300901</v>
      </c>
      <c r="E151" s="8" t="str">
        <f>VLOOKUP(D151,Tablas!$B$4:$C$1060,2,0)</f>
        <v>RETROVISOR DERECHO AMARILLO</v>
      </c>
      <c r="F151" s="8" t="str">
        <f>VLOOKUP(D151,Tablas!$B:$E,4,0)</f>
        <v>UN</v>
      </c>
      <c r="G151" s="8" t="str">
        <f>VLOOKUP(D151,Tablas!$B:$D,3,0)</f>
        <v>05 - COLISION</v>
      </c>
      <c r="H151" s="8">
        <v>100012</v>
      </c>
      <c r="I151" s="8" t="str">
        <f>VLOOKUP(Tabla7[[#This Row],[Código del cliente]],Tablas!$O$4:$S$16,2,0)</f>
        <v>MAESTRO</v>
      </c>
      <c r="J151" s="8" t="str">
        <f>VLOOKUP(Tabla7[[#This Row],[Código del cliente]],Tablas!$O$4:$S$16,3,0)</f>
        <v>INSTITUCIONAL</v>
      </c>
      <c r="K151" s="10">
        <v>43297</v>
      </c>
      <c r="L151" s="8">
        <f t="shared" si="4"/>
        <v>12</v>
      </c>
      <c r="M151" s="8">
        <f>VLOOKUP(D151,Tabla1345[#All],5,0)</f>
        <v>5</v>
      </c>
      <c r="N151" s="15" t="str">
        <f t="shared" si="5"/>
        <v>NO</v>
      </c>
      <c r="O151" s="15" t="s">
        <v>885</v>
      </c>
      <c r="P151" s="15" t="s">
        <v>884</v>
      </c>
      <c r="Q151" s="15" t="str">
        <f>VLOOKUP(MONTH(Tabla7[[#This Row],[Fecha]]),Tablas!$U$4:$V$15,2,0)</f>
        <v>Jul</v>
      </c>
      <c r="R151" s="8">
        <f>YEAR(Tabla7[[#This Row],[Fecha]])</f>
        <v>2018</v>
      </c>
    </row>
    <row r="152" spans="2:18" x14ac:dyDescent="0.2">
      <c r="B152" s="10">
        <v>43150</v>
      </c>
      <c r="C152" s="8" t="s">
        <v>916</v>
      </c>
      <c r="D152" s="8">
        <v>300472</v>
      </c>
      <c r="E152" s="8" t="str">
        <f>VLOOKUP(D152,Tablas!$B$4:$C$1060,2,0)</f>
        <v>TAPA DE GUANTERA</v>
      </c>
      <c r="F152" s="8" t="str">
        <f>VLOOKUP(D152,Tablas!$B:$E,4,0)</f>
        <v>UN</v>
      </c>
      <c r="G152" s="8" t="str">
        <f>VLOOKUP(D152,Tablas!$B:$D,3,0)</f>
        <v>05 - COLISION</v>
      </c>
      <c r="H152" s="8">
        <v>100011</v>
      </c>
      <c r="I152" s="8" t="str">
        <f>VLOOKUP(Tabla7[[#This Row],[Código del cliente]],Tablas!$O$4:$S$16,2,0)</f>
        <v>CONCYSA</v>
      </c>
      <c r="J152" s="8" t="str">
        <f>VLOOKUP(Tabla7[[#This Row],[Código del cliente]],Tablas!$O$4:$S$16,3,0)</f>
        <v>PROYECTOS</v>
      </c>
      <c r="K152" s="10">
        <v>43169</v>
      </c>
      <c r="L152" s="8">
        <f t="shared" si="4"/>
        <v>19</v>
      </c>
      <c r="M152" s="8">
        <f>VLOOKUP(D152,Tabla1345[#All],5,0)</f>
        <v>16</v>
      </c>
      <c r="N152" s="15" t="str">
        <f t="shared" si="5"/>
        <v>NO</v>
      </c>
      <c r="O152" s="15" t="s">
        <v>885</v>
      </c>
      <c r="P152" s="15" t="s">
        <v>884</v>
      </c>
      <c r="Q152" s="15" t="str">
        <f>VLOOKUP(MONTH(Tabla7[[#This Row],[Fecha]]),Tablas!$U$4:$V$15,2,0)</f>
        <v>Feb</v>
      </c>
      <c r="R152" s="8">
        <f>YEAR(Tabla7[[#This Row],[Fecha]])</f>
        <v>2018</v>
      </c>
    </row>
    <row r="153" spans="2:18" x14ac:dyDescent="0.2">
      <c r="B153" s="10">
        <v>43210</v>
      </c>
      <c r="C153" s="8" t="s">
        <v>917</v>
      </c>
      <c r="D153" s="8">
        <v>300828</v>
      </c>
      <c r="E153" s="8" t="str">
        <f>VLOOKUP(D153,Tablas!$B$4:$C$1060,2,0)</f>
        <v>EJE DE REDUCCION DE MARCHA</v>
      </c>
      <c r="F153" s="8" t="str">
        <f>VLOOKUP(D153,Tablas!$B:$E,4,0)</f>
        <v>UN</v>
      </c>
      <c r="G153" s="8" t="str">
        <f>VLOOKUP(D153,Tablas!$B:$D,3,0)</f>
        <v>15 - MISCELANEOS</v>
      </c>
      <c r="H153" s="8">
        <v>100013</v>
      </c>
      <c r="I153" s="8" t="str">
        <f>VLOOKUP(Tabla7[[#This Row],[Código del cliente]],Tablas!$O$4:$S$16,2,0)</f>
        <v>SODIMAC</v>
      </c>
      <c r="J153" s="8" t="str">
        <f>VLOOKUP(Tabla7[[#This Row],[Código del cliente]],Tablas!$O$4:$S$16,3,0)</f>
        <v>HOMECENTER</v>
      </c>
      <c r="K153" s="10">
        <v>43220</v>
      </c>
      <c r="L153" s="8">
        <f t="shared" si="4"/>
        <v>10</v>
      </c>
      <c r="M153" s="8">
        <f>VLOOKUP(D153,Tabla1345[#All],5,0)</f>
        <v>18</v>
      </c>
      <c r="N153" s="15" t="str">
        <f t="shared" si="5"/>
        <v>SI</v>
      </c>
      <c r="O153" s="15" t="s">
        <v>884</v>
      </c>
      <c r="P153" s="15" t="s">
        <v>884</v>
      </c>
      <c r="Q153" s="15" t="str">
        <f>VLOOKUP(MONTH(Tabla7[[#This Row],[Fecha]]),Tablas!$U$4:$V$15,2,0)</f>
        <v>Abr</v>
      </c>
      <c r="R153" s="8">
        <f>YEAR(Tabla7[[#This Row],[Fecha]])</f>
        <v>2018</v>
      </c>
    </row>
    <row r="154" spans="2:18" x14ac:dyDescent="0.2">
      <c r="B154" s="10">
        <v>43300</v>
      </c>
      <c r="C154" s="8" t="s">
        <v>918</v>
      </c>
      <c r="D154" s="8">
        <v>300557</v>
      </c>
      <c r="E154" s="8" t="str">
        <f>VLOOKUP(D154,Tablas!$B$4:$C$1060,2,0)</f>
        <v>CUBIERTA PROTECTORA INFERIOR</v>
      </c>
      <c r="F154" s="8" t="str">
        <f>VLOOKUP(D154,Tablas!$B:$E,4,0)</f>
        <v>UN</v>
      </c>
      <c r="G154" s="8" t="str">
        <f>VLOOKUP(D154,Tablas!$B:$D,3,0)</f>
        <v>15 - MISCELANEOS</v>
      </c>
      <c r="H154" s="8">
        <v>100010</v>
      </c>
      <c r="I154" s="8" t="str">
        <f>VLOOKUP(Tabla7[[#This Row],[Código del cliente]],Tablas!$O$4:$S$16,2,0)</f>
        <v>LIMA EIRL</v>
      </c>
      <c r="J154" s="8" t="str">
        <f>VLOOKUP(Tabla7[[#This Row],[Código del cliente]],Tablas!$O$4:$S$16,3,0)</f>
        <v>CORPORATIVO</v>
      </c>
      <c r="K154" s="10">
        <v>43307</v>
      </c>
      <c r="L154" s="8">
        <f t="shared" si="4"/>
        <v>7</v>
      </c>
      <c r="M154" s="8">
        <f>VLOOKUP(D154,Tabla1345[#All],5,0)</f>
        <v>27</v>
      </c>
      <c r="N154" s="15" t="str">
        <f t="shared" si="5"/>
        <v>SI</v>
      </c>
      <c r="O154" s="15" t="s">
        <v>884</v>
      </c>
      <c r="P154" s="15" t="s">
        <v>885</v>
      </c>
      <c r="Q154" s="15" t="str">
        <f>VLOOKUP(MONTH(Tabla7[[#This Row],[Fecha]]),Tablas!$U$4:$V$15,2,0)</f>
        <v>Jul</v>
      </c>
      <c r="R154" s="8">
        <f>YEAR(Tabla7[[#This Row],[Fecha]])</f>
        <v>2018</v>
      </c>
    </row>
    <row r="155" spans="2:18" x14ac:dyDescent="0.2">
      <c r="B155" s="10">
        <v>43196</v>
      </c>
      <c r="C155" s="8" t="s">
        <v>919</v>
      </c>
      <c r="D155" s="8">
        <v>300053</v>
      </c>
      <c r="E155" s="8" t="str">
        <f>VLOOKUP(D155,Tablas!$B$4:$C$1060,2,0)</f>
        <v>CUBIERTA INFERIOR</v>
      </c>
      <c r="F155" s="8" t="str">
        <f>VLOOKUP(D155,Tablas!$B:$E,4,0)</f>
        <v>UN</v>
      </c>
      <c r="G155" s="8" t="str">
        <f>VLOOKUP(D155,Tablas!$B:$D,3,0)</f>
        <v>08 - ELECTRICO</v>
      </c>
      <c r="H155" s="8">
        <v>100007</v>
      </c>
      <c r="I155" s="8" t="str">
        <f>VLOOKUP(Tabla7[[#This Row],[Código del cliente]],Tablas!$O$4:$S$16,2,0)</f>
        <v>INPACTO S.A</v>
      </c>
      <c r="J155" s="8" t="str">
        <f>VLOOKUP(Tabla7[[#This Row],[Código del cliente]],Tablas!$O$4:$S$16,3,0)</f>
        <v>RETAIL</v>
      </c>
      <c r="K155" s="10">
        <v>43233</v>
      </c>
      <c r="L155" s="8">
        <f t="shared" si="4"/>
        <v>37</v>
      </c>
      <c r="M155" s="8">
        <f>VLOOKUP(D155,Tabla1345[#All],5,0)</f>
        <v>8</v>
      </c>
      <c r="N155" s="15" t="str">
        <f t="shared" si="5"/>
        <v>NO</v>
      </c>
      <c r="O155" s="15" t="s">
        <v>884</v>
      </c>
      <c r="P155" s="15" t="s">
        <v>884</v>
      </c>
      <c r="Q155" s="15" t="str">
        <f>VLOOKUP(MONTH(Tabla7[[#This Row],[Fecha]]),Tablas!$U$4:$V$15,2,0)</f>
        <v>Abr</v>
      </c>
      <c r="R155" s="8">
        <f>YEAR(Tabla7[[#This Row],[Fecha]])</f>
        <v>2018</v>
      </c>
    </row>
    <row r="156" spans="2:18" x14ac:dyDescent="0.2">
      <c r="B156" s="10">
        <v>43163</v>
      </c>
      <c r="C156" s="8" t="s">
        <v>920</v>
      </c>
      <c r="D156" s="8">
        <v>300997</v>
      </c>
      <c r="E156" s="8" t="str">
        <f>VLOOKUP(D156,Tablas!$B$4:$C$1060,2,0)</f>
        <v>TORNILLO TAPON DE DRENADO</v>
      </c>
      <c r="F156" s="8" t="str">
        <f>VLOOKUP(D156,Tablas!$B:$E,4,0)</f>
        <v>UN</v>
      </c>
      <c r="G156" s="8" t="str">
        <f>VLOOKUP(D156,Tablas!$B:$D,3,0)</f>
        <v>15 - MISCELANEOS</v>
      </c>
      <c r="H156" s="8">
        <v>100003</v>
      </c>
      <c r="I156" s="8" t="str">
        <f>VLOOKUP(Tabla7[[#This Row],[Código del cliente]],Tablas!$O$4:$S$16,2,0)</f>
        <v>JUAN SOSA</v>
      </c>
      <c r="J156" s="8" t="str">
        <f>VLOOKUP(Tabla7[[#This Row],[Código del cliente]],Tablas!$O$4:$S$16,3,0)</f>
        <v>HOMECENTER</v>
      </c>
      <c r="K156" s="10">
        <v>43174</v>
      </c>
      <c r="L156" s="8">
        <f t="shared" si="4"/>
        <v>11</v>
      </c>
      <c r="M156" s="8">
        <f>VLOOKUP(D156,Tabla1345[#All],5,0)</f>
        <v>14</v>
      </c>
      <c r="N156" s="15" t="str">
        <f t="shared" si="5"/>
        <v>SI</v>
      </c>
      <c r="O156" s="15" t="s">
        <v>884</v>
      </c>
      <c r="P156" s="15" t="s">
        <v>884</v>
      </c>
      <c r="Q156" s="15" t="str">
        <f>VLOOKUP(MONTH(Tabla7[[#This Row],[Fecha]]),Tablas!$U$4:$V$15,2,0)</f>
        <v>Mar</v>
      </c>
      <c r="R156" s="8">
        <f>YEAR(Tabla7[[#This Row],[Fecha]])</f>
        <v>2018</v>
      </c>
    </row>
    <row r="157" spans="2:18" x14ac:dyDescent="0.2">
      <c r="B157" s="10">
        <v>43104</v>
      </c>
      <c r="C157" s="8" t="s">
        <v>921</v>
      </c>
      <c r="D157" s="8">
        <v>300411</v>
      </c>
      <c r="E157" s="8" t="str">
        <f>VLOOKUP(D157,Tablas!$B$4:$C$1060,2,0)</f>
        <v>MARTILLO IMPULSOR DE VALVULA</v>
      </c>
      <c r="F157" s="8" t="str">
        <f>VLOOKUP(D157,Tablas!$B:$E,4,0)</f>
        <v>UN</v>
      </c>
      <c r="G157" s="8" t="str">
        <f>VLOOKUP(D157,Tablas!$B:$D,3,0)</f>
        <v>09 - PARTES DE MOTOR</v>
      </c>
      <c r="H157" s="8">
        <v>100006</v>
      </c>
      <c r="I157" s="8" t="str">
        <f>VLOOKUP(Tabla7[[#This Row],[Código del cliente]],Tablas!$O$4:$S$16,2,0)</f>
        <v>MECHATRONIC</v>
      </c>
      <c r="J157" s="8" t="str">
        <f>VLOOKUP(Tabla7[[#This Row],[Código del cliente]],Tablas!$O$4:$S$16,3,0)</f>
        <v>HOMECENTER</v>
      </c>
      <c r="K157" s="10">
        <v>43135</v>
      </c>
      <c r="L157" s="8">
        <f t="shared" si="4"/>
        <v>31</v>
      </c>
      <c r="M157" s="8">
        <f>VLOOKUP(D157,Tabla1345[#All],5,0)</f>
        <v>10</v>
      </c>
      <c r="N157" s="15" t="str">
        <f t="shared" si="5"/>
        <v>NO</v>
      </c>
      <c r="O157" s="15" t="s">
        <v>884</v>
      </c>
      <c r="P157" s="15" t="s">
        <v>884</v>
      </c>
      <c r="Q157" s="15" t="str">
        <f>VLOOKUP(MONTH(Tabla7[[#This Row],[Fecha]]),Tablas!$U$4:$V$15,2,0)</f>
        <v>Ene</v>
      </c>
      <c r="R157" s="8">
        <f>YEAR(Tabla7[[#This Row],[Fecha]])</f>
        <v>2018</v>
      </c>
    </row>
    <row r="158" spans="2:18" x14ac:dyDescent="0.2">
      <c r="B158" s="10">
        <v>43223</v>
      </c>
      <c r="C158" s="8" t="s">
        <v>922</v>
      </c>
      <c r="D158" s="8">
        <v>300854</v>
      </c>
      <c r="E158" s="8" t="str">
        <f>VLOOKUP(D158,Tablas!$B$4:$C$1060,2,0)</f>
        <v>SEGURO CIRCLIP EXTERNO 17M</v>
      </c>
      <c r="F158" s="8" t="str">
        <f>VLOOKUP(D158,Tablas!$B:$E,4,0)</f>
        <v>UN</v>
      </c>
      <c r="G158" s="8" t="str">
        <f>VLOOKUP(D158,Tablas!$B:$D,3,0)</f>
        <v>15 - MISCELANEOS</v>
      </c>
      <c r="H158" s="8">
        <v>100013</v>
      </c>
      <c r="I158" s="8" t="str">
        <f>VLOOKUP(Tabla7[[#This Row],[Código del cliente]],Tablas!$O$4:$S$16,2,0)</f>
        <v>SODIMAC</v>
      </c>
      <c r="J158" s="8" t="str">
        <f>VLOOKUP(Tabla7[[#This Row],[Código del cliente]],Tablas!$O$4:$S$16,3,0)</f>
        <v>HOMECENTER</v>
      </c>
      <c r="K158" s="10">
        <v>43237</v>
      </c>
      <c r="L158" s="8">
        <f t="shared" si="4"/>
        <v>14</v>
      </c>
      <c r="M158" s="8">
        <f>VLOOKUP(D158,Tabla1345[#All],5,0)</f>
        <v>29</v>
      </c>
      <c r="N158" s="15" t="str">
        <f t="shared" si="5"/>
        <v>SI</v>
      </c>
      <c r="O158" s="15" t="s">
        <v>884</v>
      </c>
      <c r="P158" s="15" t="s">
        <v>885</v>
      </c>
      <c r="Q158" s="15" t="str">
        <f>VLOOKUP(MONTH(Tabla7[[#This Row],[Fecha]]),Tablas!$U$4:$V$15,2,0)</f>
        <v>May</v>
      </c>
      <c r="R158" s="8">
        <f>YEAR(Tabla7[[#This Row],[Fecha]])</f>
        <v>2018</v>
      </c>
    </row>
    <row r="159" spans="2:18" x14ac:dyDescent="0.2">
      <c r="B159" s="10">
        <v>43199</v>
      </c>
      <c r="C159" s="8" t="s">
        <v>923</v>
      </c>
      <c r="D159" s="8">
        <v>300224</v>
      </c>
      <c r="E159" s="8" t="str">
        <f>VLOOKUP(D159,Tablas!$B$4:$C$1060,2,0)</f>
        <v>RECIPIENTE DE CAJUELA (NEGRO)</v>
      </c>
      <c r="F159" s="8" t="str">
        <f>VLOOKUP(D159,Tablas!$B:$E,4,0)</f>
        <v>UN</v>
      </c>
      <c r="G159" s="8" t="str">
        <f>VLOOKUP(D159,Tablas!$B:$D,3,0)</f>
        <v>05 - COLISION</v>
      </c>
      <c r="H159" s="8">
        <v>100013</v>
      </c>
      <c r="I159" s="8" t="str">
        <f>VLOOKUP(Tabla7[[#This Row],[Código del cliente]],Tablas!$O$4:$S$16,2,0)</f>
        <v>SODIMAC</v>
      </c>
      <c r="J159" s="8" t="str">
        <f>VLOOKUP(Tabla7[[#This Row],[Código del cliente]],Tablas!$O$4:$S$16,3,0)</f>
        <v>HOMECENTER</v>
      </c>
      <c r="K159" s="10">
        <v>43238</v>
      </c>
      <c r="L159" s="8">
        <f t="shared" si="4"/>
        <v>39</v>
      </c>
      <c r="M159" s="8">
        <f>VLOOKUP(D159,Tabla1345[#All],5,0)</f>
        <v>26</v>
      </c>
      <c r="N159" s="15" t="str">
        <f t="shared" si="5"/>
        <v>NO</v>
      </c>
      <c r="O159" s="15" t="s">
        <v>884</v>
      </c>
      <c r="P159" s="15" t="s">
        <v>884</v>
      </c>
      <c r="Q159" s="15" t="str">
        <f>VLOOKUP(MONTH(Tabla7[[#This Row],[Fecha]]),Tablas!$U$4:$V$15,2,0)</f>
        <v>Abr</v>
      </c>
      <c r="R159" s="8">
        <f>YEAR(Tabla7[[#This Row],[Fecha]])</f>
        <v>2018</v>
      </c>
    </row>
    <row r="160" spans="2:18" x14ac:dyDescent="0.2">
      <c r="B160" s="10">
        <v>43171</v>
      </c>
      <c r="C160" s="8" t="s">
        <v>924</v>
      </c>
      <c r="D160" s="8">
        <v>300191</v>
      </c>
      <c r="E160" s="8" t="str">
        <f>VLOOKUP(D160,Tablas!$B$4:$C$1060,2,0)</f>
        <v>JUEGO COMPLETO DE DISCO DE ARR</v>
      </c>
      <c r="F160" s="8" t="str">
        <f>VLOOKUP(D160,Tablas!$B:$E,4,0)</f>
        <v>UN</v>
      </c>
      <c r="G160" s="8" t="str">
        <f>VLOOKUP(D160,Tablas!$B:$D,3,0)</f>
        <v>08 - ELECTRICO</v>
      </c>
      <c r="H160" s="8">
        <v>100010</v>
      </c>
      <c r="I160" s="8" t="str">
        <f>VLOOKUP(Tabla7[[#This Row],[Código del cliente]],Tablas!$O$4:$S$16,2,0)</f>
        <v>LIMA EIRL</v>
      </c>
      <c r="J160" s="8" t="str">
        <f>VLOOKUP(Tabla7[[#This Row],[Código del cliente]],Tablas!$O$4:$S$16,3,0)</f>
        <v>CORPORATIVO</v>
      </c>
      <c r="K160" s="10">
        <v>43195</v>
      </c>
      <c r="L160" s="8">
        <f t="shared" si="4"/>
        <v>24</v>
      </c>
      <c r="M160" s="8">
        <f>VLOOKUP(D160,Tabla1345[#All],5,0)</f>
        <v>28</v>
      </c>
      <c r="N160" s="15" t="str">
        <f t="shared" si="5"/>
        <v>SI</v>
      </c>
      <c r="O160" s="15" t="s">
        <v>884</v>
      </c>
      <c r="P160" s="15" t="s">
        <v>884</v>
      </c>
      <c r="Q160" s="15" t="str">
        <f>VLOOKUP(MONTH(Tabla7[[#This Row],[Fecha]]),Tablas!$U$4:$V$15,2,0)</f>
        <v>Mar</v>
      </c>
      <c r="R160" s="8">
        <f>YEAR(Tabla7[[#This Row],[Fecha]])</f>
        <v>2018</v>
      </c>
    </row>
    <row r="161" spans="2:18" x14ac:dyDescent="0.2">
      <c r="B161" s="10">
        <v>43185</v>
      </c>
      <c r="C161" s="8" t="s">
        <v>925</v>
      </c>
      <c r="D161" s="8">
        <v>300779</v>
      </c>
      <c r="E161" s="8" t="str">
        <f>VLOOKUP(D161,Tablas!$B$4:$C$1060,2,0)</f>
        <v>RETEN DE ACEITE</v>
      </c>
      <c r="F161" s="8" t="str">
        <f>VLOOKUP(D161,Tablas!$B:$E,4,0)</f>
        <v>UN</v>
      </c>
      <c r="G161" s="8" t="str">
        <f>VLOOKUP(D161,Tablas!$B:$D,3,0)</f>
        <v>11 - LLANTAS Y HULES</v>
      </c>
      <c r="H161" s="8">
        <v>100009</v>
      </c>
      <c r="I161" s="8" t="str">
        <f>VLOOKUP(Tabla7[[#This Row],[Código del cliente]],Tablas!$O$4:$S$16,2,0)</f>
        <v>CIA S.A</v>
      </c>
      <c r="J161" s="8" t="str">
        <f>VLOOKUP(Tabla7[[#This Row],[Código del cliente]],Tablas!$O$4:$S$16,3,0)</f>
        <v>MAYORISTAS</v>
      </c>
      <c r="K161" s="10">
        <v>43213</v>
      </c>
      <c r="L161" s="8">
        <f t="shared" si="4"/>
        <v>28</v>
      </c>
      <c r="M161" s="8">
        <f>VLOOKUP(D161,Tabla1345[#All],5,0)</f>
        <v>24</v>
      </c>
      <c r="N161" s="15" t="str">
        <f t="shared" si="5"/>
        <v>NO</v>
      </c>
      <c r="O161" s="15" t="s">
        <v>884</v>
      </c>
      <c r="P161" s="15" t="s">
        <v>885</v>
      </c>
      <c r="Q161" s="15" t="str">
        <f>VLOOKUP(MONTH(Tabla7[[#This Row],[Fecha]]),Tablas!$U$4:$V$15,2,0)</f>
        <v>Mar</v>
      </c>
      <c r="R161" s="8">
        <f>YEAR(Tabla7[[#This Row],[Fecha]])</f>
        <v>2018</v>
      </c>
    </row>
    <row r="162" spans="2:18" x14ac:dyDescent="0.2">
      <c r="B162" s="10">
        <v>43142</v>
      </c>
      <c r="C162" s="8" t="s">
        <v>926</v>
      </c>
      <c r="D162" s="8">
        <v>300579</v>
      </c>
      <c r="E162" s="8" t="str">
        <f>VLOOKUP(D162,Tablas!$B$4:$C$1060,2,0)</f>
        <v>EMPAQUETADURA TENSOR DE CADENA</v>
      </c>
      <c r="F162" s="8" t="str">
        <f>VLOOKUP(D162,Tablas!$B:$E,4,0)</f>
        <v>UN</v>
      </c>
      <c r="G162" s="8" t="str">
        <f>VLOOKUP(D162,Tablas!$B:$D,3,0)</f>
        <v>09 - PARTES DE MOTOR</v>
      </c>
      <c r="H162" s="8">
        <v>100011</v>
      </c>
      <c r="I162" s="8" t="str">
        <f>VLOOKUP(Tabla7[[#This Row],[Código del cliente]],Tablas!$O$4:$S$16,2,0)</f>
        <v>CONCYSA</v>
      </c>
      <c r="J162" s="8" t="str">
        <f>VLOOKUP(Tabla7[[#This Row],[Código del cliente]],Tablas!$O$4:$S$16,3,0)</f>
        <v>PROYECTOS</v>
      </c>
      <c r="K162" s="10">
        <v>43161</v>
      </c>
      <c r="L162" s="8">
        <f t="shared" si="4"/>
        <v>19</v>
      </c>
      <c r="M162" s="8">
        <f>VLOOKUP(D162,Tabla1345[#All],5,0)</f>
        <v>21</v>
      </c>
      <c r="N162" s="15" t="str">
        <f t="shared" si="5"/>
        <v>SI</v>
      </c>
      <c r="O162" s="15" t="s">
        <v>885</v>
      </c>
      <c r="P162" s="15" t="s">
        <v>884</v>
      </c>
      <c r="Q162" s="15" t="str">
        <f>VLOOKUP(MONTH(Tabla7[[#This Row],[Fecha]]),Tablas!$U$4:$V$15,2,0)</f>
        <v>Feb</v>
      </c>
      <c r="R162" s="8">
        <f>YEAR(Tabla7[[#This Row],[Fecha]])</f>
        <v>2018</v>
      </c>
    </row>
    <row r="163" spans="2:18" x14ac:dyDescent="0.2">
      <c r="B163" s="10">
        <v>43188</v>
      </c>
      <c r="C163" s="8" t="s">
        <v>927</v>
      </c>
      <c r="D163" s="8">
        <v>300484</v>
      </c>
      <c r="E163" s="8" t="str">
        <f>VLOOKUP(D163,Tablas!$B$4:$C$1060,2,0)</f>
        <v>PLATO EXTERNO EMBRAGUE DE ARRA</v>
      </c>
      <c r="F163" s="8" t="str">
        <f>VLOOKUP(D163,Tablas!$B:$E,4,0)</f>
        <v>UN</v>
      </c>
      <c r="G163" s="8" t="str">
        <f>VLOOKUP(D163,Tablas!$B:$D,3,0)</f>
        <v>15 - MISCELANEOS</v>
      </c>
      <c r="H163" s="8">
        <v>100001</v>
      </c>
      <c r="I163" s="8" t="str">
        <f>VLOOKUP(Tabla7[[#This Row],[Código del cliente]],Tablas!$O$4:$S$16,2,0)</f>
        <v>EMPRESA DEL SUR</v>
      </c>
      <c r="J163" s="8" t="str">
        <f>VLOOKUP(Tabla7[[#This Row],[Código del cliente]],Tablas!$O$4:$S$16,3,0)</f>
        <v>RETAIL</v>
      </c>
      <c r="K163" s="10">
        <v>43197</v>
      </c>
      <c r="L163" s="8">
        <f t="shared" si="4"/>
        <v>9</v>
      </c>
      <c r="M163" s="8">
        <f>VLOOKUP(D163,Tabla1345[#All],5,0)</f>
        <v>26</v>
      </c>
      <c r="N163" s="15" t="str">
        <f t="shared" si="5"/>
        <v>SI</v>
      </c>
      <c r="O163" s="15" t="s">
        <v>884</v>
      </c>
      <c r="P163" s="15" t="s">
        <v>884</v>
      </c>
      <c r="Q163" s="15" t="str">
        <f>VLOOKUP(MONTH(Tabla7[[#This Row],[Fecha]]),Tablas!$U$4:$V$15,2,0)</f>
        <v>Mar</v>
      </c>
      <c r="R163" s="8">
        <f>YEAR(Tabla7[[#This Row],[Fecha]])</f>
        <v>2018</v>
      </c>
    </row>
    <row r="164" spans="2:18" x14ac:dyDescent="0.2">
      <c r="B164" s="10">
        <v>43210</v>
      </c>
      <c r="C164" s="8" t="s">
        <v>928</v>
      </c>
      <c r="D164" s="8">
        <v>300038</v>
      </c>
      <c r="E164" s="8" t="str">
        <f>VLOOKUP(D164,Tablas!$B$4:$C$1060,2,0)</f>
        <v>TIMON</v>
      </c>
      <c r="F164" s="8" t="str">
        <f>VLOOKUP(D164,Tablas!$B:$E,4,0)</f>
        <v>UN</v>
      </c>
      <c r="G164" s="8" t="str">
        <f>VLOOKUP(D164,Tablas!$B:$D,3,0)</f>
        <v>05 - COLISION</v>
      </c>
      <c r="H164" s="8">
        <v>100008</v>
      </c>
      <c r="I164" s="8" t="str">
        <f>VLOOKUP(Tabla7[[#This Row],[Código del cliente]],Tablas!$O$4:$S$16,2,0)</f>
        <v>LA PODEROSA S.A</v>
      </c>
      <c r="J164" s="8" t="str">
        <f>VLOOKUP(Tabla7[[#This Row],[Código del cliente]],Tablas!$O$4:$S$16,3,0)</f>
        <v>DISTRIBUIDORES</v>
      </c>
      <c r="K164" s="10">
        <v>43240</v>
      </c>
      <c r="L164" s="8">
        <f t="shared" si="4"/>
        <v>30</v>
      </c>
      <c r="M164" s="8">
        <f>VLOOKUP(D164,Tabla1345[#All],5,0)</f>
        <v>11</v>
      </c>
      <c r="N164" s="15" t="str">
        <f t="shared" si="5"/>
        <v>NO</v>
      </c>
      <c r="O164" s="15" t="s">
        <v>884</v>
      </c>
      <c r="P164" s="15" t="s">
        <v>884</v>
      </c>
      <c r="Q164" s="15" t="str">
        <f>VLOOKUP(MONTH(Tabla7[[#This Row],[Fecha]]),Tablas!$U$4:$V$15,2,0)</f>
        <v>Abr</v>
      </c>
      <c r="R164" s="8">
        <f>YEAR(Tabla7[[#This Row],[Fecha]])</f>
        <v>2018</v>
      </c>
    </row>
    <row r="165" spans="2:18" x14ac:dyDescent="0.2">
      <c r="B165" s="10">
        <v>43254</v>
      </c>
      <c r="C165" s="8" t="s">
        <v>929</v>
      </c>
      <c r="D165" s="8">
        <v>300603</v>
      </c>
      <c r="E165" s="8" t="str">
        <f>VLOOKUP(D165,Tablas!$B$4:$C$1060,2,0)</f>
        <v>CUBIERTA LATERAL IZQ AZUL</v>
      </c>
      <c r="F165" s="8" t="str">
        <f>VLOOKUP(D165,Tablas!$B:$E,4,0)</f>
        <v>UN</v>
      </c>
      <c r="G165" s="8" t="str">
        <f>VLOOKUP(D165,Tablas!$B:$D,3,0)</f>
        <v>05 - COLISION</v>
      </c>
      <c r="H165" s="8">
        <v>100005</v>
      </c>
      <c r="I165" s="8" t="str">
        <f>VLOOKUP(Tabla7[[#This Row],[Código del cliente]],Tablas!$O$4:$S$16,2,0)</f>
        <v>UNION S.A</v>
      </c>
      <c r="J165" s="8" t="str">
        <f>VLOOKUP(Tabla7[[#This Row],[Código del cliente]],Tablas!$O$4:$S$16,3,0)</f>
        <v>HOMECENTER</v>
      </c>
      <c r="K165" s="10">
        <v>43262</v>
      </c>
      <c r="L165" s="8">
        <f t="shared" si="4"/>
        <v>8</v>
      </c>
      <c r="M165" s="8">
        <f>VLOOKUP(D165,Tabla1345[#All],5,0)</f>
        <v>7</v>
      </c>
      <c r="N165" s="15" t="str">
        <f t="shared" si="5"/>
        <v>NO</v>
      </c>
      <c r="O165" s="15" t="s">
        <v>884</v>
      </c>
      <c r="P165" s="15" t="s">
        <v>885</v>
      </c>
      <c r="Q165" s="15" t="str">
        <f>VLOOKUP(MONTH(Tabla7[[#This Row],[Fecha]]),Tablas!$U$4:$V$15,2,0)</f>
        <v>Jun</v>
      </c>
      <c r="R165" s="8">
        <f>YEAR(Tabla7[[#This Row],[Fecha]])</f>
        <v>2018</v>
      </c>
    </row>
    <row r="166" spans="2:18" x14ac:dyDescent="0.2">
      <c r="B166" s="10">
        <v>43103</v>
      </c>
      <c r="C166" s="8" t="s">
        <v>930</v>
      </c>
      <c r="D166" s="8">
        <v>300541</v>
      </c>
      <c r="E166" s="8" t="str">
        <f>VLOOKUP(D166,Tablas!$B$4:$C$1060,2,0)</f>
        <v>IMPULSOR ARRANQUE DE EMBRAGUE</v>
      </c>
      <c r="F166" s="8" t="str">
        <f>VLOOKUP(D166,Tablas!$B:$E,4,0)</f>
        <v>UN</v>
      </c>
      <c r="G166" s="8" t="str">
        <f>VLOOKUP(D166,Tablas!$B:$D,3,0)</f>
        <v>08 - ELECTRICO</v>
      </c>
      <c r="H166" s="8">
        <v>100011</v>
      </c>
      <c r="I166" s="8" t="str">
        <f>VLOOKUP(Tabla7[[#This Row],[Código del cliente]],Tablas!$O$4:$S$16,2,0)</f>
        <v>CONCYSA</v>
      </c>
      <c r="J166" s="8" t="str">
        <f>VLOOKUP(Tabla7[[#This Row],[Código del cliente]],Tablas!$O$4:$S$16,3,0)</f>
        <v>PROYECTOS</v>
      </c>
      <c r="K166" s="10">
        <v>43113</v>
      </c>
      <c r="L166" s="8">
        <f t="shared" si="4"/>
        <v>10</v>
      </c>
      <c r="M166" s="8">
        <f>VLOOKUP(D166,Tabla1345[#All],5,0)</f>
        <v>22</v>
      </c>
      <c r="N166" s="15" t="str">
        <f t="shared" si="5"/>
        <v>SI</v>
      </c>
      <c r="O166" s="15" t="s">
        <v>885</v>
      </c>
      <c r="P166" s="15" t="s">
        <v>884</v>
      </c>
      <c r="Q166" s="15" t="str">
        <f>VLOOKUP(MONTH(Tabla7[[#This Row],[Fecha]]),Tablas!$U$4:$V$15,2,0)</f>
        <v>Ene</v>
      </c>
      <c r="R166" s="8">
        <f>YEAR(Tabla7[[#This Row],[Fecha]])</f>
        <v>2018</v>
      </c>
    </row>
    <row r="167" spans="2:18" x14ac:dyDescent="0.2">
      <c r="B167" s="10">
        <v>43151</v>
      </c>
      <c r="C167" s="8" t="s">
        <v>931</v>
      </c>
      <c r="D167" s="8">
        <v>300505</v>
      </c>
      <c r="E167" s="8" t="str">
        <f>VLOOKUP(D167,Tablas!$B$4:$C$1060,2,0)</f>
        <v>CUBIERTA MANDO FRONTAL NARA</v>
      </c>
      <c r="F167" s="8" t="str">
        <f>VLOOKUP(D167,Tablas!$B:$E,4,0)</f>
        <v>UN</v>
      </c>
      <c r="G167" s="8" t="str">
        <f>VLOOKUP(D167,Tablas!$B:$D,3,0)</f>
        <v>05 - COLISION</v>
      </c>
      <c r="H167" s="8">
        <v>100002</v>
      </c>
      <c r="I167" s="8" t="str">
        <f>VLOOKUP(Tabla7[[#This Row],[Código del cliente]],Tablas!$O$4:$S$16,2,0)</f>
        <v>EL DORADO</v>
      </c>
      <c r="J167" s="8" t="str">
        <f>VLOOKUP(Tabla7[[#This Row],[Código del cliente]],Tablas!$O$4:$S$16,3,0)</f>
        <v>RETAIL</v>
      </c>
      <c r="K167" s="10">
        <v>43180</v>
      </c>
      <c r="L167" s="8">
        <f t="shared" si="4"/>
        <v>29</v>
      </c>
      <c r="M167" s="8">
        <f>VLOOKUP(D167,Tabla1345[#All],5,0)</f>
        <v>16</v>
      </c>
      <c r="N167" s="15" t="str">
        <f t="shared" si="5"/>
        <v>NO</v>
      </c>
      <c r="O167" s="15" t="s">
        <v>884</v>
      </c>
      <c r="P167" s="15" t="s">
        <v>884</v>
      </c>
      <c r="Q167" s="15" t="str">
        <f>VLOOKUP(MONTH(Tabla7[[#This Row],[Fecha]]),Tablas!$U$4:$V$15,2,0)</f>
        <v>Feb</v>
      </c>
      <c r="R167" s="8">
        <f>YEAR(Tabla7[[#This Row],[Fecha]])</f>
        <v>2018</v>
      </c>
    </row>
    <row r="168" spans="2:18" x14ac:dyDescent="0.2">
      <c r="B168" s="10">
        <v>43106</v>
      </c>
      <c r="C168" s="8" t="s">
        <v>932</v>
      </c>
      <c r="D168" s="8">
        <v>300714</v>
      </c>
      <c r="E168" s="8" t="str">
        <f>VLOOKUP(D168,Tablas!$B$4:$C$1060,2,0)</f>
        <v>TAPON DE INSPECCION CADENA</v>
      </c>
      <c r="F168" s="8" t="str">
        <f>VLOOKUP(D168,Tablas!$B:$E,4,0)</f>
        <v>UN</v>
      </c>
      <c r="G168" s="8" t="str">
        <f>VLOOKUP(D168,Tablas!$B:$D,3,0)</f>
        <v>13 - TRACCION</v>
      </c>
      <c r="H168" s="8">
        <v>100005</v>
      </c>
      <c r="I168" s="8" t="str">
        <f>VLOOKUP(Tabla7[[#This Row],[Código del cliente]],Tablas!$O$4:$S$16,2,0)</f>
        <v>UNION S.A</v>
      </c>
      <c r="J168" s="8" t="str">
        <f>VLOOKUP(Tabla7[[#This Row],[Código del cliente]],Tablas!$O$4:$S$16,3,0)</f>
        <v>HOMECENTER</v>
      </c>
      <c r="K168" s="10">
        <v>43113</v>
      </c>
      <c r="L168" s="8">
        <f t="shared" si="4"/>
        <v>7</v>
      </c>
      <c r="M168" s="8">
        <f>VLOOKUP(D168,Tabla1345[#All],5,0)</f>
        <v>5</v>
      </c>
      <c r="N168" s="15" t="str">
        <f t="shared" si="5"/>
        <v>NO</v>
      </c>
      <c r="O168" s="15" t="s">
        <v>884</v>
      </c>
      <c r="P168" s="15" t="s">
        <v>884</v>
      </c>
      <c r="Q168" s="15" t="str">
        <f>VLOOKUP(MONTH(Tabla7[[#This Row],[Fecha]]),Tablas!$U$4:$V$15,2,0)</f>
        <v>Ene</v>
      </c>
      <c r="R168" s="8">
        <f>YEAR(Tabla7[[#This Row],[Fecha]])</f>
        <v>2018</v>
      </c>
    </row>
    <row r="169" spans="2:18" x14ac:dyDescent="0.2">
      <c r="B169" s="10">
        <v>43219</v>
      </c>
      <c r="C169" s="8" t="s">
        <v>933</v>
      </c>
      <c r="D169" s="8">
        <v>300810</v>
      </c>
      <c r="E169" s="8" t="str">
        <f>VLOOKUP(D169,Tablas!$B$4:$C$1060,2,0)</f>
        <v>CARBURADOR</v>
      </c>
      <c r="F169" s="8" t="str">
        <f>VLOOKUP(D169,Tablas!$B:$E,4,0)</f>
        <v>UN</v>
      </c>
      <c r="G169" s="8" t="str">
        <f>VLOOKUP(D169,Tablas!$B:$D,3,0)</f>
        <v>15 - MISCELANEOS</v>
      </c>
      <c r="H169" s="8">
        <v>100003</v>
      </c>
      <c r="I169" s="8" t="str">
        <f>VLOOKUP(Tabla7[[#This Row],[Código del cliente]],Tablas!$O$4:$S$16,2,0)</f>
        <v>JUAN SOSA</v>
      </c>
      <c r="J169" s="8" t="str">
        <f>VLOOKUP(Tabla7[[#This Row],[Código del cliente]],Tablas!$O$4:$S$16,3,0)</f>
        <v>HOMECENTER</v>
      </c>
      <c r="K169" s="10">
        <v>43255</v>
      </c>
      <c r="L169" s="8">
        <f t="shared" si="4"/>
        <v>36</v>
      </c>
      <c r="M169" s="8">
        <f>VLOOKUP(D169,Tabla1345[#All],5,0)</f>
        <v>29</v>
      </c>
      <c r="N169" s="15" t="str">
        <f t="shared" si="5"/>
        <v>NO</v>
      </c>
      <c r="O169" s="15" t="s">
        <v>884</v>
      </c>
      <c r="P169" s="15" t="s">
        <v>885</v>
      </c>
      <c r="Q169" s="15" t="str">
        <f>VLOOKUP(MONTH(Tabla7[[#This Row],[Fecha]]),Tablas!$U$4:$V$15,2,0)</f>
        <v>Abr</v>
      </c>
      <c r="R169" s="8">
        <f>YEAR(Tabla7[[#This Row],[Fecha]])</f>
        <v>2018</v>
      </c>
    </row>
    <row r="170" spans="2:18" x14ac:dyDescent="0.2">
      <c r="B170" s="10">
        <v>43218</v>
      </c>
      <c r="C170" s="8" t="s">
        <v>934</v>
      </c>
      <c r="D170" s="8">
        <v>300968</v>
      </c>
      <c r="E170" s="8" t="str">
        <f>VLOOKUP(D170,Tablas!$B$4:$C$1060,2,0)</f>
        <v>CONJUNTO PEDALES Y POSPIE DER</v>
      </c>
      <c r="F170" s="8" t="str">
        <f>VLOOKUP(D170,Tablas!$B:$E,4,0)</f>
        <v>UN</v>
      </c>
      <c r="G170" s="8" t="str">
        <f>VLOOKUP(D170,Tablas!$B:$D,3,0)</f>
        <v>07 - PEDALES Y POSAPIES</v>
      </c>
      <c r="H170" s="8">
        <v>100010</v>
      </c>
      <c r="I170" s="8" t="str">
        <f>VLOOKUP(Tabla7[[#This Row],[Código del cliente]],Tablas!$O$4:$S$16,2,0)</f>
        <v>LIMA EIRL</v>
      </c>
      <c r="J170" s="8" t="str">
        <f>VLOOKUP(Tabla7[[#This Row],[Código del cliente]],Tablas!$O$4:$S$16,3,0)</f>
        <v>CORPORATIVO</v>
      </c>
      <c r="K170" s="10">
        <v>43235</v>
      </c>
      <c r="L170" s="8">
        <f t="shared" si="4"/>
        <v>17</v>
      </c>
      <c r="M170" s="8">
        <f>VLOOKUP(D170,Tabla1345[#All],5,0)</f>
        <v>18</v>
      </c>
      <c r="N170" s="15" t="str">
        <f t="shared" si="5"/>
        <v>SI</v>
      </c>
      <c r="O170" s="15" t="s">
        <v>885</v>
      </c>
      <c r="P170" s="15" t="s">
        <v>884</v>
      </c>
      <c r="Q170" s="15" t="str">
        <f>VLOOKUP(MONTH(Tabla7[[#This Row],[Fecha]]),Tablas!$U$4:$V$15,2,0)</f>
        <v>Abr</v>
      </c>
      <c r="R170" s="8">
        <f>YEAR(Tabla7[[#This Row],[Fecha]])</f>
        <v>2018</v>
      </c>
    </row>
    <row r="171" spans="2:18" x14ac:dyDescent="0.2">
      <c r="B171" s="10">
        <v>43233</v>
      </c>
      <c r="C171" s="8" t="s">
        <v>935</v>
      </c>
      <c r="D171" s="8">
        <v>301021</v>
      </c>
      <c r="E171" s="8" t="str">
        <f>VLOOKUP(D171,Tablas!$B$4:$C$1060,2,0)</f>
        <v>MICA PARABRISAS DER</v>
      </c>
      <c r="F171" s="8" t="str">
        <f>VLOOKUP(D171,Tablas!$B:$E,4,0)</f>
        <v>UN</v>
      </c>
      <c r="G171" s="8" t="str">
        <f>VLOOKUP(D171,Tablas!$B:$D,3,0)</f>
        <v>05 - COLISION</v>
      </c>
      <c r="H171" s="8">
        <v>100002</v>
      </c>
      <c r="I171" s="8" t="str">
        <f>VLOOKUP(Tabla7[[#This Row],[Código del cliente]],Tablas!$O$4:$S$16,2,0)</f>
        <v>EL DORADO</v>
      </c>
      <c r="J171" s="8" t="str">
        <f>VLOOKUP(Tabla7[[#This Row],[Código del cliente]],Tablas!$O$4:$S$16,3,0)</f>
        <v>RETAIL</v>
      </c>
      <c r="K171" s="10">
        <v>43256</v>
      </c>
      <c r="L171" s="8">
        <f t="shared" si="4"/>
        <v>23</v>
      </c>
      <c r="M171" s="8">
        <f>VLOOKUP(D171,Tabla1345[#All],5,0)</f>
        <v>7</v>
      </c>
      <c r="N171" s="15" t="str">
        <f t="shared" si="5"/>
        <v>NO</v>
      </c>
      <c r="O171" s="15" t="s">
        <v>884</v>
      </c>
      <c r="P171" s="15" t="s">
        <v>884</v>
      </c>
      <c r="Q171" s="15" t="str">
        <f>VLOOKUP(MONTH(Tabla7[[#This Row],[Fecha]]),Tablas!$U$4:$V$15,2,0)</f>
        <v>May</v>
      </c>
      <c r="R171" s="8">
        <f>YEAR(Tabla7[[#This Row],[Fecha]])</f>
        <v>2018</v>
      </c>
    </row>
    <row r="172" spans="2:18" x14ac:dyDescent="0.2">
      <c r="B172" s="10">
        <v>43151</v>
      </c>
      <c r="C172" s="8" t="s">
        <v>936</v>
      </c>
      <c r="D172" s="8">
        <v>300574</v>
      </c>
      <c r="E172" s="8" t="str">
        <f>VLOOKUP(D172,Tablas!$B$4:$C$1060,2,0)</f>
        <v>PIN DE MARTILLO DE ADMISION</v>
      </c>
      <c r="F172" s="8" t="str">
        <f>VLOOKUP(D172,Tablas!$B:$E,4,0)</f>
        <v>UN</v>
      </c>
      <c r="G172" s="8" t="str">
        <f>VLOOKUP(D172,Tablas!$B:$D,3,0)</f>
        <v>09 - PARTES DE MOTOR</v>
      </c>
      <c r="H172" s="8">
        <v>100012</v>
      </c>
      <c r="I172" s="8" t="str">
        <f>VLOOKUP(Tabla7[[#This Row],[Código del cliente]],Tablas!$O$4:$S$16,2,0)</f>
        <v>MAESTRO</v>
      </c>
      <c r="J172" s="8" t="str">
        <f>VLOOKUP(Tabla7[[#This Row],[Código del cliente]],Tablas!$O$4:$S$16,3,0)</f>
        <v>INSTITUCIONAL</v>
      </c>
      <c r="K172" s="10">
        <v>43184</v>
      </c>
      <c r="L172" s="8">
        <f t="shared" si="4"/>
        <v>33</v>
      </c>
      <c r="M172" s="8">
        <f>VLOOKUP(D172,Tabla1345[#All],5,0)</f>
        <v>12</v>
      </c>
      <c r="N172" s="15" t="str">
        <f t="shared" si="5"/>
        <v>NO</v>
      </c>
      <c r="O172" s="15" t="s">
        <v>884</v>
      </c>
      <c r="P172" s="15" t="s">
        <v>885</v>
      </c>
      <c r="Q172" s="15" t="str">
        <f>VLOOKUP(MONTH(Tabla7[[#This Row],[Fecha]]),Tablas!$U$4:$V$15,2,0)</f>
        <v>Feb</v>
      </c>
      <c r="R172" s="8">
        <f>YEAR(Tabla7[[#This Row],[Fecha]])</f>
        <v>2018</v>
      </c>
    </row>
    <row r="173" spans="2:18" x14ac:dyDescent="0.2">
      <c r="B173" s="10">
        <v>43206</v>
      </c>
      <c r="C173" s="8" t="s">
        <v>937</v>
      </c>
      <c r="D173" s="8">
        <v>300133</v>
      </c>
      <c r="E173" s="8" t="str">
        <f>VLOOKUP(D173,Tablas!$B$4:$C$1060,2,0)</f>
        <v>DISCO DE FRICCION DE EMBRAGUE</v>
      </c>
      <c r="F173" s="8" t="str">
        <f>VLOOKUP(D173,Tablas!$B:$E,4,0)</f>
        <v>UN</v>
      </c>
      <c r="G173" s="8" t="str">
        <f>VLOOKUP(D173,Tablas!$B:$D,3,0)</f>
        <v>04 - FRENOS Y EMBRAGUES</v>
      </c>
      <c r="H173" s="8">
        <v>100005</v>
      </c>
      <c r="I173" s="8" t="str">
        <f>VLOOKUP(Tabla7[[#This Row],[Código del cliente]],Tablas!$O$4:$S$16,2,0)</f>
        <v>UNION S.A</v>
      </c>
      <c r="J173" s="8" t="str">
        <f>VLOOKUP(Tabla7[[#This Row],[Código del cliente]],Tablas!$O$4:$S$16,3,0)</f>
        <v>HOMECENTER</v>
      </c>
      <c r="K173" s="10">
        <v>43223</v>
      </c>
      <c r="L173" s="8">
        <f t="shared" si="4"/>
        <v>17</v>
      </c>
      <c r="M173" s="8">
        <f>VLOOKUP(D173,Tabla1345[#All],5,0)</f>
        <v>5</v>
      </c>
      <c r="N173" s="15" t="str">
        <f t="shared" si="5"/>
        <v>NO</v>
      </c>
      <c r="O173" s="15" t="s">
        <v>884</v>
      </c>
      <c r="P173" s="15" t="s">
        <v>885</v>
      </c>
      <c r="Q173" s="15" t="str">
        <f>VLOOKUP(MONTH(Tabla7[[#This Row],[Fecha]]),Tablas!$U$4:$V$15,2,0)</f>
        <v>Abr</v>
      </c>
      <c r="R173" s="8">
        <f>YEAR(Tabla7[[#This Row],[Fecha]])</f>
        <v>2018</v>
      </c>
    </row>
    <row r="174" spans="2:18" x14ac:dyDescent="0.2">
      <c r="B174" s="10">
        <v>43222</v>
      </c>
      <c r="C174" s="8" t="s">
        <v>938</v>
      </c>
      <c r="D174" s="8">
        <v>300688</v>
      </c>
      <c r="E174" s="8" t="str">
        <f>VLOOKUP(D174,Tablas!$B$4:$C$1060,2,0)</f>
        <v>BRAZO HORQUILLA IZQUIERDA</v>
      </c>
      <c r="F174" s="8" t="str">
        <f>VLOOKUP(D174,Tablas!$B:$E,4,0)</f>
        <v>UN</v>
      </c>
      <c r="G174" s="8" t="str">
        <f>VLOOKUP(D174,Tablas!$B:$D,3,0)</f>
        <v>06 - AMORTIGUADORES</v>
      </c>
      <c r="H174" s="8">
        <v>100004</v>
      </c>
      <c r="I174" s="8" t="str">
        <f>VLOOKUP(Tabla7[[#This Row],[Código del cliente]],Tablas!$O$4:$S$16,2,0)</f>
        <v>EMPRESA DEL NORTE</v>
      </c>
      <c r="J174" s="8" t="str">
        <f>VLOOKUP(Tabla7[[#This Row],[Código del cliente]],Tablas!$O$4:$S$16,3,0)</f>
        <v>HOMECENTER</v>
      </c>
      <c r="K174" s="10">
        <v>43244</v>
      </c>
      <c r="L174" s="8">
        <f t="shared" si="4"/>
        <v>22</v>
      </c>
      <c r="M174" s="8">
        <f>VLOOKUP(D174,Tabla1345[#All],5,0)</f>
        <v>23</v>
      </c>
      <c r="N174" s="15" t="str">
        <f t="shared" si="5"/>
        <v>SI</v>
      </c>
      <c r="O174" s="15" t="s">
        <v>884</v>
      </c>
      <c r="P174" s="15" t="s">
        <v>884</v>
      </c>
      <c r="Q174" s="15" t="str">
        <f>VLOOKUP(MONTH(Tabla7[[#This Row],[Fecha]]),Tablas!$U$4:$V$15,2,0)</f>
        <v>May</v>
      </c>
      <c r="R174" s="8">
        <f>YEAR(Tabla7[[#This Row],[Fecha]])</f>
        <v>2018</v>
      </c>
    </row>
    <row r="175" spans="2:18" x14ac:dyDescent="0.2">
      <c r="B175" s="10">
        <v>43233</v>
      </c>
      <c r="C175" s="8" t="s">
        <v>939</v>
      </c>
      <c r="D175" s="8">
        <v>300989</v>
      </c>
      <c r="E175" s="8" t="str">
        <f>VLOOKUP(D175,Tablas!$B$4:$C$1060,2,0)</f>
        <v>RODAJE 6302ZZE</v>
      </c>
      <c r="F175" s="8" t="str">
        <f>VLOOKUP(D175,Tablas!$B:$E,4,0)</f>
        <v>UN</v>
      </c>
      <c r="G175" s="8" t="str">
        <f>VLOOKUP(D175,Tablas!$B:$D,3,0)</f>
        <v>06 - AMORTIGUADORES</v>
      </c>
      <c r="H175" s="8">
        <v>100005</v>
      </c>
      <c r="I175" s="8" t="str">
        <f>VLOOKUP(Tabla7[[#This Row],[Código del cliente]],Tablas!$O$4:$S$16,2,0)</f>
        <v>UNION S.A</v>
      </c>
      <c r="J175" s="8" t="str">
        <f>VLOOKUP(Tabla7[[#This Row],[Código del cliente]],Tablas!$O$4:$S$16,3,0)</f>
        <v>HOMECENTER</v>
      </c>
      <c r="K175" s="10">
        <v>43257</v>
      </c>
      <c r="L175" s="8">
        <f t="shared" si="4"/>
        <v>24</v>
      </c>
      <c r="M175" s="8">
        <f>VLOOKUP(D175,Tabla1345[#All],5,0)</f>
        <v>25</v>
      </c>
      <c r="N175" s="15" t="str">
        <f t="shared" si="5"/>
        <v>SI</v>
      </c>
      <c r="O175" s="15" t="s">
        <v>884</v>
      </c>
      <c r="P175" s="15" t="s">
        <v>884</v>
      </c>
      <c r="Q175" s="15" t="str">
        <f>VLOOKUP(MONTH(Tabla7[[#This Row],[Fecha]]),Tablas!$U$4:$V$15,2,0)</f>
        <v>May</v>
      </c>
      <c r="R175" s="8">
        <f>YEAR(Tabla7[[#This Row],[Fecha]])</f>
        <v>2018</v>
      </c>
    </row>
    <row r="176" spans="2:18" x14ac:dyDescent="0.2">
      <c r="B176" s="10">
        <v>43213</v>
      </c>
      <c r="C176" s="8" t="s">
        <v>940</v>
      </c>
      <c r="D176" s="8">
        <v>300638</v>
      </c>
      <c r="E176" s="8" t="str">
        <f>VLOOKUP(D176,Tablas!$B$4:$C$1060,2,0)</f>
        <v>AMORTIGUADOR TRASERO ROJO</v>
      </c>
      <c r="F176" s="8" t="str">
        <f>VLOOKUP(D176,Tablas!$B:$E,4,0)</f>
        <v>UN</v>
      </c>
      <c r="G176" s="8" t="str">
        <f>VLOOKUP(D176,Tablas!$B:$D,3,0)</f>
        <v>06 - AMORTIGUADORES</v>
      </c>
      <c r="H176" s="8">
        <v>100001</v>
      </c>
      <c r="I176" s="8" t="str">
        <f>VLOOKUP(Tabla7[[#This Row],[Código del cliente]],Tablas!$O$4:$S$16,2,0)</f>
        <v>EMPRESA DEL SUR</v>
      </c>
      <c r="J176" s="8" t="str">
        <f>VLOOKUP(Tabla7[[#This Row],[Código del cliente]],Tablas!$O$4:$S$16,3,0)</f>
        <v>RETAIL</v>
      </c>
      <c r="K176" s="10">
        <v>43251</v>
      </c>
      <c r="L176" s="8">
        <f t="shared" si="4"/>
        <v>38</v>
      </c>
      <c r="M176" s="8">
        <f>VLOOKUP(D176,Tabla1345[#All],5,0)</f>
        <v>19</v>
      </c>
      <c r="N176" s="15" t="str">
        <f t="shared" si="5"/>
        <v>NO</v>
      </c>
      <c r="O176" s="15" t="s">
        <v>885</v>
      </c>
      <c r="P176" s="15" t="s">
        <v>884</v>
      </c>
      <c r="Q176" s="15" t="str">
        <f>VLOOKUP(MONTH(Tabla7[[#This Row],[Fecha]]),Tablas!$U$4:$V$15,2,0)</f>
        <v>Abr</v>
      </c>
      <c r="R176" s="8">
        <f>YEAR(Tabla7[[#This Row],[Fecha]])</f>
        <v>2018</v>
      </c>
    </row>
    <row r="177" spans="2:18" x14ac:dyDescent="0.2">
      <c r="B177" s="10">
        <v>43233</v>
      </c>
      <c r="C177" s="8" t="s">
        <v>941</v>
      </c>
      <c r="D177" s="8">
        <v>300268</v>
      </c>
      <c r="E177" s="8" t="str">
        <f>VLOOKUP(D177,Tablas!$B$4:$C$1060,2,0)</f>
        <v>CABLE DE VELOCIMETRO</v>
      </c>
      <c r="F177" s="8" t="str">
        <f>VLOOKUP(D177,Tablas!$B:$E,4,0)</f>
        <v>UN</v>
      </c>
      <c r="G177" s="8" t="str">
        <f>VLOOKUP(D177,Tablas!$B:$D,3,0)</f>
        <v>10 - PALANCAS Y CHICOTES</v>
      </c>
      <c r="H177" s="8">
        <v>100010</v>
      </c>
      <c r="I177" s="8" t="str">
        <f>VLOOKUP(Tabla7[[#This Row],[Código del cliente]],Tablas!$O$4:$S$16,2,0)</f>
        <v>LIMA EIRL</v>
      </c>
      <c r="J177" s="8" t="str">
        <f>VLOOKUP(Tabla7[[#This Row],[Código del cliente]],Tablas!$O$4:$S$16,3,0)</f>
        <v>CORPORATIVO</v>
      </c>
      <c r="K177" s="10">
        <v>43248</v>
      </c>
      <c r="L177" s="8">
        <f t="shared" si="4"/>
        <v>15</v>
      </c>
      <c r="M177" s="8">
        <f>VLOOKUP(D177,Tabla1345[#All],5,0)</f>
        <v>17</v>
      </c>
      <c r="N177" s="15" t="str">
        <f t="shared" si="5"/>
        <v>SI</v>
      </c>
      <c r="O177" s="15" t="s">
        <v>885</v>
      </c>
      <c r="P177" s="15" t="s">
        <v>884</v>
      </c>
      <c r="Q177" s="15" t="str">
        <f>VLOOKUP(MONTH(Tabla7[[#This Row],[Fecha]]),Tablas!$U$4:$V$15,2,0)</f>
        <v>May</v>
      </c>
      <c r="R177" s="8">
        <f>YEAR(Tabla7[[#This Row],[Fecha]])</f>
        <v>2018</v>
      </c>
    </row>
    <row r="178" spans="2:18" x14ac:dyDescent="0.2">
      <c r="B178" s="10">
        <v>43290</v>
      </c>
      <c r="C178" s="8" t="s">
        <v>942</v>
      </c>
      <c r="D178" s="8">
        <v>300847</v>
      </c>
      <c r="E178" s="8" t="str">
        <f>VLOOKUP(D178,Tablas!$B$4:$C$1060,2,0)</f>
        <v>FOCO LUZ NEUTRAL 12V/3W</v>
      </c>
      <c r="F178" s="8" t="str">
        <f>VLOOKUP(D178,Tablas!$B:$E,4,0)</f>
        <v>UN</v>
      </c>
      <c r="G178" s="8" t="str">
        <f>VLOOKUP(D178,Tablas!$B:$D,3,0)</f>
        <v>08 - ELECTRICO</v>
      </c>
      <c r="H178" s="8">
        <v>100011</v>
      </c>
      <c r="I178" s="8" t="str">
        <f>VLOOKUP(Tabla7[[#This Row],[Código del cliente]],Tablas!$O$4:$S$16,2,0)</f>
        <v>CONCYSA</v>
      </c>
      <c r="J178" s="8" t="str">
        <f>VLOOKUP(Tabla7[[#This Row],[Código del cliente]],Tablas!$O$4:$S$16,3,0)</f>
        <v>PROYECTOS</v>
      </c>
      <c r="K178" s="10">
        <v>43320</v>
      </c>
      <c r="L178" s="8">
        <f t="shared" si="4"/>
        <v>30</v>
      </c>
      <c r="M178" s="8">
        <f>VLOOKUP(D178,Tabla1345[#All],5,0)</f>
        <v>25</v>
      </c>
      <c r="N178" s="15" t="str">
        <f t="shared" si="5"/>
        <v>NO</v>
      </c>
      <c r="O178" s="15" t="s">
        <v>884</v>
      </c>
      <c r="P178" s="15" t="s">
        <v>884</v>
      </c>
      <c r="Q178" s="15" t="str">
        <f>VLOOKUP(MONTH(Tabla7[[#This Row],[Fecha]]),Tablas!$U$4:$V$15,2,0)</f>
        <v>Jul</v>
      </c>
      <c r="R178" s="8">
        <f>YEAR(Tabla7[[#This Row],[Fecha]])</f>
        <v>2018</v>
      </c>
    </row>
    <row r="179" spans="2:18" x14ac:dyDescent="0.2">
      <c r="B179" s="10">
        <v>43114</v>
      </c>
      <c r="C179" s="8" t="s">
        <v>943</v>
      </c>
      <c r="D179" s="8">
        <v>300791</v>
      </c>
      <c r="E179" s="8" t="str">
        <f>VLOOKUP(D179,Tablas!$B$4:$C$1060,2,0)</f>
        <v>INTERRUPTOR DE FRENO DERECHO</v>
      </c>
      <c r="F179" s="8" t="str">
        <f>VLOOKUP(D179,Tablas!$B:$E,4,0)</f>
        <v>UN</v>
      </c>
      <c r="G179" s="8" t="str">
        <f>VLOOKUP(D179,Tablas!$B:$D,3,0)</f>
        <v>04 - FRENOS Y EMBRAGUES</v>
      </c>
      <c r="H179" s="8">
        <v>100001</v>
      </c>
      <c r="I179" s="8" t="str">
        <f>VLOOKUP(Tabla7[[#This Row],[Código del cliente]],Tablas!$O$4:$S$16,2,0)</f>
        <v>EMPRESA DEL SUR</v>
      </c>
      <c r="J179" s="8" t="str">
        <f>VLOOKUP(Tabla7[[#This Row],[Código del cliente]],Tablas!$O$4:$S$16,3,0)</f>
        <v>RETAIL</v>
      </c>
      <c r="K179" s="10">
        <v>43124</v>
      </c>
      <c r="L179" s="8">
        <f t="shared" si="4"/>
        <v>10</v>
      </c>
      <c r="M179" s="8">
        <f>VLOOKUP(D179,Tabla1345[#All],5,0)</f>
        <v>15</v>
      </c>
      <c r="N179" s="15" t="str">
        <f t="shared" si="5"/>
        <v>SI</v>
      </c>
      <c r="O179" s="15" t="s">
        <v>884</v>
      </c>
      <c r="P179" s="15" t="s">
        <v>884</v>
      </c>
      <c r="Q179" s="15" t="str">
        <f>VLOOKUP(MONTH(Tabla7[[#This Row],[Fecha]]),Tablas!$U$4:$V$15,2,0)</f>
        <v>Ene</v>
      </c>
      <c r="R179" s="8">
        <f>YEAR(Tabla7[[#This Row],[Fecha]])</f>
        <v>2018</v>
      </c>
    </row>
    <row r="180" spans="2:18" x14ac:dyDescent="0.2">
      <c r="B180" s="10">
        <v>43124</v>
      </c>
      <c r="C180" s="8" t="s">
        <v>944</v>
      </c>
      <c r="D180" s="8">
        <v>300500</v>
      </c>
      <c r="E180" s="8" t="str">
        <f>VLOOKUP(D180,Tablas!$B$4:$C$1060,2,0)</f>
        <v>AMORTIGUADOR DELANTERO IZQ</v>
      </c>
      <c r="F180" s="8" t="str">
        <f>VLOOKUP(D180,Tablas!$B:$E,4,0)</f>
        <v>UN</v>
      </c>
      <c r="G180" s="8" t="str">
        <f>VLOOKUP(D180,Tablas!$B:$D,3,0)</f>
        <v>06 - AMORTIGUADORES</v>
      </c>
      <c r="H180" s="8">
        <v>100012</v>
      </c>
      <c r="I180" s="8" t="str">
        <f>VLOOKUP(Tabla7[[#This Row],[Código del cliente]],Tablas!$O$4:$S$16,2,0)</f>
        <v>MAESTRO</v>
      </c>
      <c r="J180" s="8" t="str">
        <f>VLOOKUP(Tabla7[[#This Row],[Código del cliente]],Tablas!$O$4:$S$16,3,0)</f>
        <v>INSTITUCIONAL</v>
      </c>
      <c r="K180" s="10">
        <v>43155</v>
      </c>
      <c r="L180" s="8">
        <f t="shared" si="4"/>
        <v>31</v>
      </c>
      <c r="M180" s="8">
        <f>VLOOKUP(D180,Tabla1345[#All],5,0)</f>
        <v>14</v>
      </c>
      <c r="N180" s="15" t="str">
        <f t="shared" si="5"/>
        <v>NO</v>
      </c>
      <c r="O180" s="15" t="s">
        <v>884</v>
      </c>
      <c r="P180" s="15" t="s">
        <v>884</v>
      </c>
      <c r="Q180" s="15" t="str">
        <f>VLOOKUP(MONTH(Tabla7[[#This Row],[Fecha]]),Tablas!$U$4:$V$15,2,0)</f>
        <v>Ene</v>
      </c>
      <c r="R180" s="8">
        <f>YEAR(Tabla7[[#This Row],[Fecha]])</f>
        <v>2018</v>
      </c>
    </row>
    <row r="181" spans="2:18" x14ac:dyDescent="0.2">
      <c r="B181" s="10">
        <v>43146</v>
      </c>
      <c r="C181" s="8" t="s">
        <v>945</v>
      </c>
      <c r="D181" s="8">
        <v>300021</v>
      </c>
      <c r="E181" s="8" t="str">
        <f>VLOOKUP(D181,Tablas!$B$4:$C$1060,2,0)</f>
        <v>CUBIERTA MANDO FRONTAL AZUL</v>
      </c>
      <c r="F181" s="8" t="str">
        <f>VLOOKUP(D181,Tablas!$B:$E,4,0)</f>
        <v>UN</v>
      </c>
      <c r="G181" s="8" t="str">
        <f>VLOOKUP(D181,Tablas!$B:$D,3,0)</f>
        <v>02 - BUJIAS</v>
      </c>
      <c r="H181" s="8">
        <v>100005</v>
      </c>
      <c r="I181" s="8" t="str">
        <f>VLOOKUP(Tabla7[[#This Row],[Código del cliente]],Tablas!$O$4:$S$16,2,0)</f>
        <v>UNION S.A</v>
      </c>
      <c r="J181" s="8" t="str">
        <f>VLOOKUP(Tabla7[[#This Row],[Código del cliente]],Tablas!$O$4:$S$16,3,0)</f>
        <v>HOMECENTER</v>
      </c>
      <c r="K181" s="10">
        <v>43171</v>
      </c>
      <c r="L181" s="8">
        <f t="shared" si="4"/>
        <v>25</v>
      </c>
      <c r="M181" s="8">
        <f>VLOOKUP(D181,Tabla1345[#All],5,0)</f>
        <v>23</v>
      </c>
      <c r="N181" s="15" t="str">
        <f t="shared" si="5"/>
        <v>NO</v>
      </c>
      <c r="O181" s="15" t="s">
        <v>884</v>
      </c>
      <c r="P181" s="15" t="s">
        <v>884</v>
      </c>
      <c r="Q181" s="15" t="str">
        <f>VLOOKUP(MONTH(Tabla7[[#This Row],[Fecha]]),Tablas!$U$4:$V$15,2,0)</f>
        <v>Feb</v>
      </c>
      <c r="R181" s="8">
        <f>YEAR(Tabla7[[#This Row],[Fecha]])</f>
        <v>2018</v>
      </c>
    </row>
    <row r="182" spans="2:18" x14ac:dyDescent="0.2">
      <c r="B182" s="10">
        <v>43197</v>
      </c>
      <c r="C182" s="8" t="s">
        <v>907</v>
      </c>
      <c r="D182" s="8">
        <v>300950</v>
      </c>
      <c r="E182" s="8" t="str">
        <f>VLOOKUP(D182,Tablas!$B$4:$C$1060,2,0)</f>
        <v>ASIENTO</v>
      </c>
      <c r="F182" s="8" t="str">
        <f>VLOOKUP(D182,Tablas!$B:$E,4,0)</f>
        <v>UN</v>
      </c>
      <c r="G182" s="8" t="str">
        <f>VLOOKUP(D182,Tablas!$B:$D,3,0)</f>
        <v>15 - MISCELANEOS</v>
      </c>
      <c r="H182" s="8">
        <v>100001</v>
      </c>
      <c r="I182" s="8" t="str">
        <f>VLOOKUP(Tabla7[[#This Row],[Código del cliente]],Tablas!$O$4:$S$16,2,0)</f>
        <v>EMPRESA DEL SUR</v>
      </c>
      <c r="J182" s="8" t="str">
        <f>VLOOKUP(Tabla7[[#This Row],[Código del cliente]],Tablas!$O$4:$S$16,3,0)</f>
        <v>RETAIL</v>
      </c>
      <c r="K182" s="10">
        <v>43202</v>
      </c>
      <c r="L182" s="8">
        <f t="shared" si="4"/>
        <v>5</v>
      </c>
      <c r="M182" s="8">
        <f>VLOOKUP(D182,Tabla1345[#All],5,0)</f>
        <v>16</v>
      </c>
      <c r="N182" s="15" t="str">
        <f t="shared" si="5"/>
        <v>SI</v>
      </c>
      <c r="O182" s="15" t="s">
        <v>884</v>
      </c>
      <c r="P182" s="15" t="s">
        <v>884</v>
      </c>
      <c r="Q182" s="15" t="str">
        <f>VLOOKUP(MONTH(Tabla7[[#This Row],[Fecha]]),Tablas!$U$4:$V$15,2,0)</f>
        <v>Abr</v>
      </c>
      <c r="R182" s="8">
        <f>YEAR(Tabla7[[#This Row],[Fecha]])</f>
        <v>2018</v>
      </c>
    </row>
    <row r="183" spans="2:18" x14ac:dyDescent="0.2">
      <c r="B183" s="10">
        <v>43188</v>
      </c>
      <c r="C183" s="8" t="s">
        <v>908</v>
      </c>
      <c r="D183" s="8">
        <v>300049</v>
      </c>
      <c r="E183" s="8" t="str">
        <f>VLOOKUP(D183,Tablas!$B$4:$C$1060,2,0)</f>
        <v>LLANTA TRASERA 3.00/R18</v>
      </c>
      <c r="F183" s="8" t="str">
        <f>VLOOKUP(D183,Tablas!$B:$E,4,0)</f>
        <v>UN</v>
      </c>
      <c r="G183" s="8" t="str">
        <f>VLOOKUP(D183,Tablas!$B:$D,3,0)</f>
        <v>11 - LLANTAS Y HULES</v>
      </c>
      <c r="H183" s="8">
        <v>100002</v>
      </c>
      <c r="I183" s="8" t="str">
        <f>VLOOKUP(Tabla7[[#This Row],[Código del cliente]],Tablas!$O$4:$S$16,2,0)</f>
        <v>EL DORADO</v>
      </c>
      <c r="J183" s="8" t="str">
        <f>VLOOKUP(Tabla7[[#This Row],[Código del cliente]],Tablas!$O$4:$S$16,3,0)</f>
        <v>RETAIL</v>
      </c>
      <c r="K183" s="10">
        <v>43212</v>
      </c>
      <c r="L183" s="8">
        <f t="shared" si="4"/>
        <v>24</v>
      </c>
      <c r="M183" s="8">
        <f>VLOOKUP(D183,Tabla1345[#All],5,0)</f>
        <v>12</v>
      </c>
      <c r="N183" s="15" t="str">
        <f t="shared" si="5"/>
        <v>NO</v>
      </c>
      <c r="O183" s="15" t="s">
        <v>884</v>
      </c>
      <c r="P183" s="15" t="s">
        <v>884</v>
      </c>
      <c r="Q183" s="15" t="str">
        <f>VLOOKUP(MONTH(Tabla7[[#This Row],[Fecha]]),Tablas!$U$4:$V$15,2,0)</f>
        <v>Mar</v>
      </c>
      <c r="R183" s="8">
        <f>YEAR(Tabla7[[#This Row],[Fecha]])</f>
        <v>2018</v>
      </c>
    </row>
    <row r="184" spans="2:18" x14ac:dyDescent="0.2">
      <c r="B184" s="10">
        <v>43195</v>
      </c>
      <c r="C184" s="8" t="s">
        <v>909</v>
      </c>
      <c r="D184" s="8">
        <v>300920</v>
      </c>
      <c r="E184" s="8" t="str">
        <f>VLOOKUP(D184,Tablas!$B$4:$C$1060,2,0)</f>
        <v>GENERADOR</v>
      </c>
      <c r="F184" s="8" t="str">
        <f>VLOOKUP(D184,Tablas!$B:$E,4,0)</f>
        <v>UN</v>
      </c>
      <c r="G184" s="8" t="str">
        <f>VLOOKUP(D184,Tablas!$B:$D,3,0)</f>
        <v>08 - ELECTRICO</v>
      </c>
      <c r="H184" s="8">
        <v>100012</v>
      </c>
      <c r="I184" s="8" t="str">
        <f>VLOOKUP(Tabla7[[#This Row],[Código del cliente]],Tablas!$O$4:$S$16,2,0)</f>
        <v>MAESTRO</v>
      </c>
      <c r="J184" s="8" t="str">
        <f>VLOOKUP(Tabla7[[#This Row],[Código del cliente]],Tablas!$O$4:$S$16,3,0)</f>
        <v>INSTITUCIONAL</v>
      </c>
      <c r="K184" s="10">
        <v>43207</v>
      </c>
      <c r="L184" s="8">
        <f t="shared" si="4"/>
        <v>12</v>
      </c>
      <c r="M184" s="8">
        <f>VLOOKUP(D184,Tabla1345[#All],5,0)</f>
        <v>14</v>
      </c>
      <c r="N184" s="15" t="str">
        <f t="shared" si="5"/>
        <v>SI</v>
      </c>
      <c r="O184" s="15" t="s">
        <v>884</v>
      </c>
      <c r="P184" s="15" t="s">
        <v>884</v>
      </c>
      <c r="Q184" s="15" t="str">
        <f>VLOOKUP(MONTH(Tabla7[[#This Row],[Fecha]]),Tablas!$U$4:$V$15,2,0)</f>
        <v>Abr</v>
      </c>
      <c r="R184" s="8">
        <f>YEAR(Tabla7[[#This Row],[Fecha]])</f>
        <v>2018</v>
      </c>
    </row>
    <row r="185" spans="2:18" x14ac:dyDescent="0.2">
      <c r="B185" s="10">
        <v>43164</v>
      </c>
      <c r="C185" s="8" t="s">
        <v>910</v>
      </c>
      <c r="D185" s="8">
        <v>301029</v>
      </c>
      <c r="E185" s="8" t="str">
        <f>VLOOKUP(D185,Tablas!$B$4:$C$1060,2,0)</f>
        <v>PASADOR DE PISTON</v>
      </c>
      <c r="F185" s="8" t="str">
        <f>VLOOKUP(D185,Tablas!$B:$E,4,0)</f>
        <v>UN</v>
      </c>
      <c r="G185" s="8" t="str">
        <f>VLOOKUP(D185,Tablas!$B:$D,3,0)</f>
        <v>09 - PARTES DE MOTOR</v>
      </c>
      <c r="H185" s="8">
        <v>100004</v>
      </c>
      <c r="I185" s="8" t="str">
        <f>VLOOKUP(Tabla7[[#This Row],[Código del cliente]],Tablas!$O$4:$S$16,2,0)</f>
        <v>EMPRESA DEL NORTE</v>
      </c>
      <c r="J185" s="8" t="str">
        <f>VLOOKUP(Tabla7[[#This Row],[Código del cliente]],Tablas!$O$4:$S$16,3,0)</f>
        <v>HOMECENTER</v>
      </c>
      <c r="K185" s="10">
        <v>43192</v>
      </c>
      <c r="L185" s="8">
        <f t="shared" si="4"/>
        <v>28</v>
      </c>
      <c r="M185" s="8">
        <f>VLOOKUP(D185,Tabla1345[#All],5,0)</f>
        <v>18</v>
      </c>
      <c r="N185" s="15" t="str">
        <f t="shared" si="5"/>
        <v>NO</v>
      </c>
      <c r="O185" s="15" t="s">
        <v>884</v>
      </c>
      <c r="P185" s="15" t="s">
        <v>885</v>
      </c>
      <c r="Q185" s="15" t="str">
        <f>VLOOKUP(MONTH(Tabla7[[#This Row],[Fecha]]),Tablas!$U$4:$V$15,2,0)</f>
        <v>Mar</v>
      </c>
      <c r="R185" s="8">
        <f>YEAR(Tabla7[[#This Row],[Fecha]])</f>
        <v>2018</v>
      </c>
    </row>
    <row r="186" spans="2:18" x14ac:dyDescent="0.2">
      <c r="B186" s="10">
        <v>43281</v>
      </c>
      <c r="C186" s="8" t="s">
        <v>911</v>
      </c>
      <c r="D186" s="8">
        <v>300035</v>
      </c>
      <c r="E186" s="8" t="str">
        <f>VLOOKUP(D186,Tablas!$B$4:$C$1060,2,0)</f>
        <v>CUBIERTA FRONTAL SUP NEGRO</v>
      </c>
      <c r="F186" s="8" t="str">
        <f>VLOOKUP(D186,Tablas!$B:$E,4,0)</f>
        <v>UN</v>
      </c>
      <c r="G186" s="8" t="str">
        <f>VLOOKUP(D186,Tablas!$B:$D,3,0)</f>
        <v>05 - COLISION</v>
      </c>
      <c r="H186" s="8">
        <v>100006</v>
      </c>
      <c r="I186" s="8" t="str">
        <f>VLOOKUP(Tabla7[[#This Row],[Código del cliente]],Tablas!$O$4:$S$16,2,0)</f>
        <v>MECHATRONIC</v>
      </c>
      <c r="J186" s="8" t="str">
        <f>VLOOKUP(Tabla7[[#This Row],[Código del cliente]],Tablas!$O$4:$S$16,3,0)</f>
        <v>HOMECENTER</v>
      </c>
      <c r="K186" s="10">
        <v>43295</v>
      </c>
      <c r="L186" s="8">
        <f t="shared" si="4"/>
        <v>14</v>
      </c>
      <c r="M186" s="8">
        <f>VLOOKUP(D186,Tabla1345[#All],5,0)</f>
        <v>23</v>
      </c>
      <c r="N186" s="15" t="str">
        <f t="shared" si="5"/>
        <v>SI</v>
      </c>
      <c r="O186" s="15" t="s">
        <v>884</v>
      </c>
      <c r="P186" s="15" t="s">
        <v>885</v>
      </c>
      <c r="Q186" s="15" t="str">
        <f>VLOOKUP(MONTH(Tabla7[[#This Row],[Fecha]]),Tablas!$U$4:$V$15,2,0)</f>
        <v>Jun</v>
      </c>
      <c r="R186" s="8">
        <f>YEAR(Tabla7[[#This Row],[Fecha]])</f>
        <v>2018</v>
      </c>
    </row>
    <row r="187" spans="2:18" x14ac:dyDescent="0.2">
      <c r="B187" s="10">
        <v>43240</v>
      </c>
      <c r="C187" s="8" t="s">
        <v>912</v>
      </c>
      <c r="D187" s="8">
        <v>301045</v>
      </c>
      <c r="E187" s="8" t="str">
        <f>VLOOKUP(D187,Tablas!$B$4:$C$1060,2,0)</f>
        <v>CONJUNTO DE BOMBA DE ACEITE</v>
      </c>
      <c r="F187" s="8" t="str">
        <f>VLOOKUP(D187,Tablas!$B:$E,4,0)</f>
        <v>UN</v>
      </c>
      <c r="G187" s="8" t="str">
        <f>VLOOKUP(D187,Tablas!$B:$D,3,0)</f>
        <v>03 - FILTROS</v>
      </c>
      <c r="H187" s="8">
        <v>100003</v>
      </c>
      <c r="I187" s="8" t="str">
        <f>VLOOKUP(Tabla7[[#This Row],[Código del cliente]],Tablas!$O$4:$S$16,2,0)</f>
        <v>JUAN SOSA</v>
      </c>
      <c r="J187" s="8" t="str">
        <f>VLOOKUP(Tabla7[[#This Row],[Código del cliente]],Tablas!$O$4:$S$16,3,0)</f>
        <v>HOMECENTER</v>
      </c>
      <c r="K187" s="10">
        <v>43267</v>
      </c>
      <c r="L187" s="8">
        <f t="shared" si="4"/>
        <v>27</v>
      </c>
      <c r="M187" s="8">
        <f>VLOOKUP(D187,Tabla1345[#All],5,0)</f>
        <v>12</v>
      </c>
      <c r="N187" s="15" t="str">
        <f t="shared" si="5"/>
        <v>NO</v>
      </c>
      <c r="O187" s="15" t="s">
        <v>884</v>
      </c>
      <c r="P187" s="15" t="s">
        <v>885</v>
      </c>
      <c r="Q187" s="15" t="str">
        <f>VLOOKUP(MONTH(Tabla7[[#This Row],[Fecha]]),Tablas!$U$4:$V$15,2,0)</f>
        <v>May</v>
      </c>
      <c r="R187" s="8">
        <f>YEAR(Tabla7[[#This Row],[Fecha]])</f>
        <v>2018</v>
      </c>
    </row>
    <row r="188" spans="2:18" x14ac:dyDescent="0.2">
      <c r="B188" s="10">
        <v>43251</v>
      </c>
      <c r="C188" s="8" t="s">
        <v>913</v>
      </c>
      <c r="D188" s="8">
        <v>300984</v>
      </c>
      <c r="E188" s="8" t="str">
        <f>VLOOKUP(D188,Tablas!$B$4:$C$1060,2,0)</f>
        <v>CLAXON</v>
      </c>
      <c r="F188" s="8" t="str">
        <f>VLOOKUP(D188,Tablas!$B:$E,4,0)</f>
        <v>UN</v>
      </c>
      <c r="G188" s="8" t="str">
        <f>VLOOKUP(D188,Tablas!$B:$D,3,0)</f>
        <v>08 - ELECTRICO</v>
      </c>
      <c r="H188" s="8">
        <v>100005</v>
      </c>
      <c r="I188" s="8" t="str">
        <f>VLOOKUP(Tabla7[[#This Row],[Código del cliente]],Tablas!$O$4:$S$16,2,0)</f>
        <v>UNION S.A</v>
      </c>
      <c r="J188" s="8" t="str">
        <f>VLOOKUP(Tabla7[[#This Row],[Código del cliente]],Tablas!$O$4:$S$16,3,0)</f>
        <v>HOMECENTER</v>
      </c>
      <c r="K188" s="10">
        <v>43270</v>
      </c>
      <c r="L188" s="8">
        <f t="shared" si="4"/>
        <v>19</v>
      </c>
      <c r="M188" s="8">
        <f>VLOOKUP(D188,Tabla1345[#All],5,0)</f>
        <v>13</v>
      </c>
      <c r="N188" s="15" t="str">
        <f t="shared" si="5"/>
        <v>NO</v>
      </c>
      <c r="O188" s="15" t="s">
        <v>885</v>
      </c>
      <c r="P188" s="15" t="s">
        <v>885</v>
      </c>
      <c r="Q188" s="15" t="str">
        <f>VLOOKUP(MONTH(Tabla7[[#This Row],[Fecha]]),Tablas!$U$4:$V$15,2,0)</f>
        <v>May</v>
      </c>
      <c r="R188" s="8">
        <f>YEAR(Tabla7[[#This Row],[Fecha]])</f>
        <v>2018</v>
      </c>
    </row>
    <row r="189" spans="2:18" x14ac:dyDescent="0.2">
      <c r="B189" s="10">
        <v>43275</v>
      </c>
      <c r="C189" s="8" t="s">
        <v>914</v>
      </c>
      <c r="D189" s="8">
        <v>300509</v>
      </c>
      <c r="E189" s="8" t="str">
        <f>VLOOKUP(D189,Tablas!$B$4:$C$1060,2,0)</f>
        <v>FOCO DE LUZ FARO 12V/25W/25W</v>
      </c>
      <c r="F189" s="8" t="str">
        <f>VLOOKUP(D189,Tablas!$B:$E,4,0)</f>
        <v>UN</v>
      </c>
      <c r="G189" s="8" t="str">
        <f>VLOOKUP(D189,Tablas!$B:$D,3,0)</f>
        <v>14 - LUCES</v>
      </c>
      <c r="H189" s="8">
        <v>100003</v>
      </c>
      <c r="I189" s="8" t="str">
        <f>VLOOKUP(Tabla7[[#This Row],[Código del cliente]],Tablas!$O$4:$S$16,2,0)</f>
        <v>JUAN SOSA</v>
      </c>
      <c r="J189" s="8" t="str">
        <f>VLOOKUP(Tabla7[[#This Row],[Código del cliente]],Tablas!$O$4:$S$16,3,0)</f>
        <v>HOMECENTER</v>
      </c>
      <c r="K189" s="10">
        <v>43297</v>
      </c>
      <c r="L189" s="8">
        <f t="shared" si="4"/>
        <v>22</v>
      </c>
      <c r="M189" s="8">
        <f>VLOOKUP(D189,Tabla1345[#All],5,0)</f>
        <v>25</v>
      </c>
      <c r="N189" s="15" t="str">
        <f t="shared" si="5"/>
        <v>SI</v>
      </c>
      <c r="O189" s="15" t="s">
        <v>884</v>
      </c>
      <c r="P189" s="15" t="s">
        <v>884</v>
      </c>
      <c r="Q189" s="15" t="str">
        <f>VLOOKUP(MONTH(Tabla7[[#This Row],[Fecha]]),Tablas!$U$4:$V$15,2,0)</f>
        <v>Jun</v>
      </c>
      <c r="R189" s="8">
        <f>YEAR(Tabla7[[#This Row],[Fecha]])</f>
        <v>2018</v>
      </c>
    </row>
    <row r="190" spans="2:18" x14ac:dyDescent="0.2">
      <c r="B190" s="10">
        <v>43285</v>
      </c>
      <c r="C190" s="8" t="s">
        <v>915</v>
      </c>
      <c r="D190" s="8">
        <v>300393</v>
      </c>
      <c r="E190" s="8" t="str">
        <f>VLOOKUP(D190,Tablas!$B$4:$C$1060,2,0)</f>
        <v>TORNILLO GUIA 6M*32</v>
      </c>
      <c r="F190" s="8" t="str">
        <f>VLOOKUP(D190,Tablas!$B:$E,4,0)</f>
        <v>UN</v>
      </c>
      <c r="G190" s="8" t="str">
        <f>VLOOKUP(D190,Tablas!$B:$D,3,0)</f>
        <v>09 - PARTES DE MOTOR</v>
      </c>
      <c r="H190" s="8">
        <v>100007</v>
      </c>
      <c r="I190" s="8" t="str">
        <f>VLOOKUP(Tabla7[[#This Row],[Código del cliente]],Tablas!$O$4:$S$16,2,0)</f>
        <v>INPACTO S.A</v>
      </c>
      <c r="J190" s="8" t="str">
        <f>VLOOKUP(Tabla7[[#This Row],[Código del cliente]],Tablas!$O$4:$S$16,3,0)</f>
        <v>RETAIL</v>
      </c>
      <c r="K190" s="10">
        <v>43292</v>
      </c>
      <c r="L190" s="8">
        <f t="shared" si="4"/>
        <v>7</v>
      </c>
      <c r="M190" s="8">
        <f>VLOOKUP(D190,Tabla1345[#All],5,0)</f>
        <v>8</v>
      </c>
      <c r="N190" s="15" t="str">
        <f t="shared" si="5"/>
        <v>SI</v>
      </c>
      <c r="O190" s="15" t="s">
        <v>884</v>
      </c>
      <c r="P190" s="15" t="s">
        <v>884</v>
      </c>
      <c r="Q190" s="15" t="str">
        <f>VLOOKUP(MONTH(Tabla7[[#This Row],[Fecha]]),Tablas!$U$4:$V$15,2,0)</f>
        <v>Jul</v>
      </c>
      <c r="R190" s="8">
        <f>YEAR(Tabla7[[#This Row],[Fecha]])</f>
        <v>2018</v>
      </c>
    </row>
    <row r="191" spans="2:18" x14ac:dyDescent="0.2">
      <c r="B191" s="10">
        <v>43150</v>
      </c>
      <c r="C191" s="8" t="s">
        <v>916</v>
      </c>
      <c r="D191" s="8">
        <v>300240</v>
      </c>
      <c r="E191" s="8" t="str">
        <f>VLOOKUP(D191,Tablas!$B$4:$C$1060,2,0)</f>
        <v>HORQUILLA DELANTERA DERECHA</v>
      </c>
      <c r="F191" s="8" t="str">
        <f>VLOOKUP(D191,Tablas!$B:$E,4,0)</f>
        <v>UN</v>
      </c>
      <c r="G191" s="8" t="str">
        <f>VLOOKUP(D191,Tablas!$B:$D,3,0)</f>
        <v>06 - AMORTIGUADORES</v>
      </c>
      <c r="H191" s="8">
        <v>100012</v>
      </c>
      <c r="I191" s="8" t="str">
        <f>VLOOKUP(Tabla7[[#This Row],[Código del cliente]],Tablas!$O$4:$S$16,2,0)</f>
        <v>MAESTRO</v>
      </c>
      <c r="J191" s="8" t="str">
        <f>VLOOKUP(Tabla7[[#This Row],[Código del cliente]],Tablas!$O$4:$S$16,3,0)</f>
        <v>INSTITUCIONAL</v>
      </c>
      <c r="K191" s="10">
        <v>43165</v>
      </c>
      <c r="L191" s="8">
        <f t="shared" si="4"/>
        <v>15</v>
      </c>
      <c r="M191" s="8">
        <f>VLOOKUP(D191,Tabla1345[#All],5,0)</f>
        <v>25</v>
      </c>
      <c r="N191" s="15" t="str">
        <f t="shared" si="5"/>
        <v>SI</v>
      </c>
      <c r="O191" s="15" t="s">
        <v>885</v>
      </c>
      <c r="P191" s="15" t="s">
        <v>884</v>
      </c>
      <c r="Q191" s="15" t="str">
        <f>VLOOKUP(MONTH(Tabla7[[#This Row],[Fecha]]),Tablas!$U$4:$V$15,2,0)</f>
        <v>Feb</v>
      </c>
      <c r="R191" s="8">
        <f>YEAR(Tabla7[[#This Row],[Fecha]])</f>
        <v>2018</v>
      </c>
    </row>
    <row r="192" spans="2:18" x14ac:dyDescent="0.2">
      <c r="B192" s="10">
        <v>43210</v>
      </c>
      <c r="C192" s="8" t="s">
        <v>917</v>
      </c>
      <c r="D192" s="8">
        <v>300746</v>
      </c>
      <c r="E192" s="8" t="str">
        <f>VLOOKUP(D192,Tablas!$B$4:$C$1060,2,0)</f>
        <v>PLACA SUJETADORA DE ENGRANE</v>
      </c>
      <c r="F192" s="8" t="str">
        <f>VLOOKUP(D192,Tablas!$B:$E,4,0)</f>
        <v>UN</v>
      </c>
      <c r="G192" s="8" t="str">
        <f>VLOOKUP(D192,Tablas!$B:$D,3,0)</f>
        <v>09 - PARTES DE MOTOR</v>
      </c>
      <c r="H192" s="8">
        <v>100002</v>
      </c>
      <c r="I192" s="8" t="str">
        <f>VLOOKUP(Tabla7[[#This Row],[Código del cliente]],Tablas!$O$4:$S$16,2,0)</f>
        <v>EL DORADO</v>
      </c>
      <c r="J192" s="8" t="str">
        <f>VLOOKUP(Tabla7[[#This Row],[Código del cliente]],Tablas!$O$4:$S$16,3,0)</f>
        <v>RETAIL</v>
      </c>
      <c r="K192" s="10">
        <v>43239</v>
      </c>
      <c r="L192" s="8">
        <f t="shared" si="4"/>
        <v>29</v>
      </c>
      <c r="M192" s="8">
        <f>VLOOKUP(D192,Tabla1345[#All],5,0)</f>
        <v>13</v>
      </c>
      <c r="N192" s="15" t="str">
        <f t="shared" si="5"/>
        <v>NO</v>
      </c>
      <c r="O192" s="15" t="s">
        <v>884</v>
      </c>
      <c r="P192" s="15" t="s">
        <v>884</v>
      </c>
      <c r="Q192" s="15" t="str">
        <f>VLOOKUP(MONTH(Tabla7[[#This Row],[Fecha]]),Tablas!$U$4:$V$15,2,0)</f>
        <v>Abr</v>
      </c>
      <c r="R192" s="8">
        <f>YEAR(Tabla7[[#This Row],[Fecha]])</f>
        <v>2018</v>
      </c>
    </row>
    <row r="193" spans="2:18" x14ac:dyDescent="0.2">
      <c r="B193" s="10">
        <v>43300</v>
      </c>
      <c r="C193" s="8" t="s">
        <v>918</v>
      </c>
      <c r="D193" s="8">
        <v>300500</v>
      </c>
      <c r="E193" s="8" t="str">
        <f>VLOOKUP(D193,Tablas!$B$4:$C$1060,2,0)</f>
        <v>AMORTIGUADOR DELANTERO IZQ</v>
      </c>
      <c r="F193" s="8" t="str">
        <f>VLOOKUP(D193,Tablas!$B:$E,4,0)</f>
        <v>UN</v>
      </c>
      <c r="G193" s="8" t="str">
        <f>VLOOKUP(D193,Tablas!$B:$D,3,0)</f>
        <v>06 - AMORTIGUADORES</v>
      </c>
      <c r="H193" s="8">
        <v>100010</v>
      </c>
      <c r="I193" s="8" t="str">
        <f>VLOOKUP(Tabla7[[#This Row],[Código del cliente]],Tablas!$O$4:$S$16,2,0)</f>
        <v>LIMA EIRL</v>
      </c>
      <c r="J193" s="8" t="str">
        <f>VLOOKUP(Tabla7[[#This Row],[Código del cliente]],Tablas!$O$4:$S$16,3,0)</f>
        <v>CORPORATIVO</v>
      </c>
      <c r="K193" s="10">
        <v>43318</v>
      </c>
      <c r="L193" s="8">
        <f t="shared" si="4"/>
        <v>18</v>
      </c>
      <c r="M193" s="8">
        <f>VLOOKUP(D193,Tabla1345[#All],5,0)</f>
        <v>14</v>
      </c>
      <c r="N193" s="15" t="str">
        <f t="shared" si="5"/>
        <v>NO</v>
      </c>
      <c r="O193" s="15" t="s">
        <v>884</v>
      </c>
      <c r="P193" s="15" t="s">
        <v>884</v>
      </c>
      <c r="Q193" s="15" t="str">
        <f>VLOOKUP(MONTH(Tabla7[[#This Row],[Fecha]]),Tablas!$U$4:$V$15,2,0)</f>
        <v>Jul</v>
      </c>
      <c r="R193" s="8">
        <f>YEAR(Tabla7[[#This Row],[Fecha]])</f>
        <v>2018</v>
      </c>
    </row>
    <row r="194" spans="2:18" x14ac:dyDescent="0.2">
      <c r="B194" s="10">
        <v>43196</v>
      </c>
      <c r="C194" s="8" t="s">
        <v>919</v>
      </c>
      <c r="D194" s="8">
        <v>301038</v>
      </c>
      <c r="E194" s="8" t="str">
        <f>VLOOKUP(D194,Tablas!$B$4:$C$1060,2,0)</f>
        <v>CHICOTE DE ACELERADOR</v>
      </c>
      <c r="F194" s="8" t="str">
        <f>VLOOKUP(D194,Tablas!$B:$E,4,0)</f>
        <v>UN</v>
      </c>
      <c r="G194" s="8" t="str">
        <f>VLOOKUP(D194,Tablas!$B:$D,3,0)</f>
        <v>10 - PALANCAS Y CHICOTES</v>
      </c>
      <c r="H194" s="8">
        <v>100011</v>
      </c>
      <c r="I194" s="8" t="str">
        <f>VLOOKUP(Tabla7[[#This Row],[Código del cliente]],Tablas!$O$4:$S$16,2,0)</f>
        <v>CONCYSA</v>
      </c>
      <c r="J194" s="8" t="str">
        <f>VLOOKUP(Tabla7[[#This Row],[Código del cliente]],Tablas!$O$4:$S$16,3,0)</f>
        <v>PROYECTOS</v>
      </c>
      <c r="K194" s="10">
        <v>43235</v>
      </c>
      <c r="L194" s="8">
        <f t="shared" si="4"/>
        <v>39</v>
      </c>
      <c r="M194" s="8">
        <f>VLOOKUP(D194,Tabla1345[#All],5,0)</f>
        <v>25</v>
      </c>
      <c r="N194" s="15" t="str">
        <f t="shared" si="5"/>
        <v>NO</v>
      </c>
      <c r="O194" s="15" t="s">
        <v>884</v>
      </c>
      <c r="P194" s="15" t="s">
        <v>885</v>
      </c>
      <c r="Q194" s="15" t="str">
        <f>VLOOKUP(MONTH(Tabla7[[#This Row],[Fecha]]),Tablas!$U$4:$V$15,2,0)</f>
        <v>Abr</v>
      </c>
      <c r="R194" s="8">
        <f>YEAR(Tabla7[[#This Row],[Fecha]])</f>
        <v>2018</v>
      </c>
    </row>
    <row r="195" spans="2:18" x14ac:dyDescent="0.2">
      <c r="B195" s="10">
        <v>43163</v>
      </c>
      <c r="C195" s="8" t="s">
        <v>920</v>
      </c>
      <c r="D195" s="8">
        <v>300365</v>
      </c>
      <c r="E195" s="8" t="str">
        <f>VLOOKUP(D195,Tablas!$B$4:$C$1060,2,0)</f>
        <v>DAMPER/CORONA DE TRACCION</v>
      </c>
      <c r="F195" s="8" t="str">
        <f>VLOOKUP(D195,Tablas!$B:$E,4,0)</f>
        <v>UN</v>
      </c>
      <c r="G195" s="8" t="str">
        <f>VLOOKUP(D195,Tablas!$B:$D,3,0)</f>
        <v>13 - TRACCION</v>
      </c>
      <c r="H195" s="8">
        <v>100011</v>
      </c>
      <c r="I195" s="8" t="str">
        <f>VLOOKUP(Tabla7[[#This Row],[Código del cliente]],Tablas!$O$4:$S$16,2,0)</f>
        <v>CONCYSA</v>
      </c>
      <c r="J195" s="8" t="str">
        <f>VLOOKUP(Tabla7[[#This Row],[Código del cliente]],Tablas!$O$4:$S$16,3,0)</f>
        <v>PROYECTOS</v>
      </c>
      <c r="K195" s="10">
        <v>43192</v>
      </c>
      <c r="L195" s="8">
        <f t="shared" si="4"/>
        <v>29</v>
      </c>
      <c r="M195" s="8">
        <f>VLOOKUP(D195,Tabla1345[#All],5,0)</f>
        <v>14</v>
      </c>
      <c r="N195" s="15" t="str">
        <f t="shared" si="5"/>
        <v>NO</v>
      </c>
      <c r="O195" s="15" t="s">
        <v>884</v>
      </c>
      <c r="P195" s="15" t="s">
        <v>884</v>
      </c>
      <c r="Q195" s="15" t="str">
        <f>VLOOKUP(MONTH(Tabla7[[#This Row],[Fecha]]),Tablas!$U$4:$V$15,2,0)</f>
        <v>Mar</v>
      </c>
      <c r="R195" s="8">
        <f>YEAR(Tabla7[[#This Row],[Fecha]])</f>
        <v>2018</v>
      </c>
    </row>
    <row r="196" spans="2:18" x14ac:dyDescent="0.2">
      <c r="B196" s="10">
        <v>43104</v>
      </c>
      <c r="C196" s="8" t="s">
        <v>921</v>
      </c>
      <c r="D196" s="8">
        <v>300165</v>
      </c>
      <c r="E196" s="8" t="str">
        <f>VLOOKUP(D196,Tablas!$B$4:$C$1060,2,0)</f>
        <v>CILINDRO</v>
      </c>
      <c r="F196" s="8" t="str">
        <f>VLOOKUP(D196,Tablas!$B:$E,4,0)</f>
        <v>UN</v>
      </c>
      <c r="G196" s="8" t="str">
        <f>VLOOKUP(D196,Tablas!$B:$D,3,0)</f>
        <v>09 - PARTES DE MOTOR</v>
      </c>
      <c r="H196" s="8">
        <v>100005</v>
      </c>
      <c r="I196" s="8" t="str">
        <f>VLOOKUP(Tabla7[[#This Row],[Código del cliente]],Tablas!$O$4:$S$16,2,0)</f>
        <v>UNION S.A</v>
      </c>
      <c r="J196" s="8" t="str">
        <f>VLOOKUP(Tabla7[[#This Row],[Código del cliente]],Tablas!$O$4:$S$16,3,0)</f>
        <v>HOMECENTER</v>
      </c>
      <c r="K196" s="10">
        <v>43113</v>
      </c>
      <c r="L196" s="8">
        <f t="shared" si="4"/>
        <v>9</v>
      </c>
      <c r="M196" s="8">
        <f>VLOOKUP(D196,Tabla1345[#All],5,0)</f>
        <v>6</v>
      </c>
      <c r="N196" s="15" t="str">
        <f t="shared" si="5"/>
        <v>NO</v>
      </c>
      <c r="O196" s="15" t="s">
        <v>885</v>
      </c>
      <c r="P196" s="15" t="s">
        <v>885</v>
      </c>
      <c r="Q196" s="15" t="str">
        <f>VLOOKUP(MONTH(Tabla7[[#This Row],[Fecha]]),Tablas!$U$4:$V$15,2,0)</f>
        <v>Ene</v>
      </c>
      <c r="R196" s="8">
        <f>YEAR(Tabla7[[#This Row],[Fecha]])</f>
        <v>2018</v>
      </c>
    </row>
    <row r="197" spans="2:18" x14ac:dyDescent="0.2">
      <c r="B197" s="10">
        <v>43223</v>
      </c>
      <c r="C197" s="8" t="s">
        <v>922</v>
      </c>
      <c r="D197" s="8">
        <v>300460</v>
      </c>
      <c r="E197" s="8" t="str">
        <f>VLOOKUP(D197,Tablas!$B$4:$C$1060,2,0)</f>
        <v>ENGRANE EMBRAGUE DE ARRANQUE</v>
      </c>
      <c r="F197" s="8" t="str">
        <f>VLOOKUP(D197,Tablas!$B:$E,4,0)</f>
        <v>UN</v>
      </c>
      <c r="G197" s="8" t="str">
        <f>VLOOKUP(D197,Tablas!$B:$D,3,0)</f>
        <v>15 - MISCELANEOS</v>
      </c>
      <c r="H197" s="8">
        <v>100006</v>
      </c>
      <c r="I197" s="8" t="str">
        <f>VLOOKUP(Tabla7[[#This Row],[Código del cliente]],Tablas!$O$4:$S$16,2,0)</f>
        <v>MECHATRONIC</v>
      </c>
      <c r="J197" s="8" t="str">
        <f>VLOOKUP(Tabla7[[#This Row],[Código del cliente]],Tablas!$O$4:$S$16,3,0)</f>
        <v>HOMECENTER</v>
      </c>
      <c r="K197" s="10">
        <v>43228</v>
      </c>
      <c r="L197" s="8">
        <f t="shared" si="4"/>
        <v>5</v>
      </c>
      <c r="M197" s="8">
        <f>VLOOKUP(D197,Tabla1345[#All],5,0)</f>
        <v>18</v>
      </c>
      <c r="N197" s="15" t="str">
        <f t="shared" si="5"/>
        <v>SI</v>
      </c>
      <c r="O197" s="15" t="s">
        <v>884</v>
      </c>
      <c r="P197" s="15" t="s">
        <v>885</v>
      </c>
      <c r="Q197" s="15" t="str">
        <f>VLOOKUP(MONTH(Tabla7[[#This Row],[Fecha]]),Tablas!$U$4:$V$15,2,0)</f>
        <v>May</v>
      </c>
      <c r="R197" s="8">
        <f>YEAR(Tabla7[[#This Row],[Fecha]])</f>
        <v>2018</v>
      </c>
    </row>
    <row r="198" spans="2:18" x14ac:dyDescent="0.2">
      <c r="B198" s="10">
        <v>43199</v>
      </c>
      <c r="C198" s="8" t="s">
        <v>923</v>
      </c>
      <c r="D198" s="8">
        <v>300505</v>
      </c>
      <c r="E198" s="8" t="str">
        <f>VLOOKUP(D198,Tablas!$B$4:$C$1060,2,0)</f>
        <v>CUBIERTA MANDO FRONTAL NARA</v>
      </c>
      <c r="F198" s="8" t="str">
        <f>VLOOKUP(D198,Tablas!$B:$E,4,0)</f>
        <v>UN</v>
      </c>
      <c r="G198" s="8" t="str">
        <f>VLOOKUP(D198,Tablas!$B:$D,3,0)</f>
        <v>05 - COLISION</v>
      </c>
      <c r="H198" s="8">
        <v>100011</v>
      </c>
      <c r="I198" s="8" t="str">
        <f>VLOOKUP(Tabla7[[#This Row],[Código del cliente]],Tablas!$O$4:$S$16,2,0)</f>
        <v>CONCYSA</v>
      </c>
      <c r="J198" s="8" t="str">
        <f>VLOOKUP(Tabla7[[#This Row],[Código del cliente]],Tablas!$O$4:$S$16,3,0)</f>
        <v>PROYECTOS</v>
      </c>
      <c r="K198" s="10">
        <v>43232</v>
      </c>
      <c r="L198" s="8">
        <f t="shared" si="4"/>
        <v>33</v>
      </c>
      <c r="M198" s="8">
        <f>VLOOKUP(D198,Tabla1345[#All],5,0)</f>
        <v>16</v>
      </c>
      <c r="N198" s="15" t="str">
        <f t="shared" si="5"/>
        <v>NO</v>
      </c>
      <c r="O198" s="15" t="s">
        <v>884</v>
      </c>
      <c r="P198" s="15" t="s">
        <v>885</v>
      </c>
      <c r="Q198" s="15" t="str">
        <f>VLOOKUP(MONTH(Tabla7[[#This Row],[Fecha]]),Tablas!$U$4:$V$15,2,0)</f>
        <v>Abr</v>
      </c>
      <c r="R198" s="8">
        <f>YEAR(Tabla7[[#This Row],[Fecha]])</f>
        <v>2018</v>
      </c>
    </row>
    <row r="199" spans="2:18" x14ac:dyDescent="0.2">
      <c r="B199" s="10">
        <v>43171</v>
      </c>
      <c r="C199" s="8" t="s">
        <v>924</v>
      </c>
      <c r="D199" s="8">
        <v>300121</v>
      </c>
      <c r="E199" s="8" t="str">
        <f>VLOOKUP(D199,Tablas!$B$4:$C$1060,2,0)</f>
        <v>PUÑO ACELERADOR</v>
      </c>
      <c r="F199" s="8" t="str">
        <f>VLOOKUP(D199,Tablas!$B:$E,4,0)</f>
        <v>UN</v>
      </c>
      <c r="G199" s="8" t="str">
        <f>VLOOKUP(D199,Tablas!$B:$D,3,0)</f>
        <v>11 - LLANTAS Y HULES</v>
      </c>
      <c r="H199" s="8">
        <v>100007</v>
      </c>
      <c r="I199" s="8" t="str">
        <f>VLOOKUP(Tabla7[[#This Row],[Código del cliente]],Tablas!$O$4:$S$16,2,0)</f>
        <v>INPACTO S.A</v>
      </c>
      <c r="J199" s="8" t="str">
        <f>VLOOKUP(Tabla7[[#This Row],[Código del cliente]],Tablas!$O$4:$S$16,3,0)</f>
        <v>RETAIL</v>
      </c>
      <c r="K199" s="10">
        <v>43199</v>
      </c>
      <c r="L199" s="8">
        <f t="shared" si="4"/>
        <v>28</v>
      </c>
      <c r="M199" s="8">
        <f>VLOOKUP(D199,Tabla1345[#All],5,0)</f>
        <v>6</v>
      </c>
      <c r="N199" s="15" t="str">
        <f t="shared" si="5"/>
        <v>NO</v>
      </c>
      <c r="O199" s="15" t="s">
        <v>884</v>
      </c>
      <c r="P199" s="15" t="s">
        <v>884</v>
      </c>
      <c r="Q199" s="15" t="str">
        <f>VLOOKUP(MONTH(Tabla7[[#This Row],[Fecha]]),Tablas!$U$4:$V$15,2,0)</f>
        <v>Mar</v>
      </c>
      <c r="R199" s="8">
        <f>YEAR(Tabla7[[#This Row],[Fecha]])</f>
        <v>2018</v>
      </c>
    </row>
    <row r="200" spans="2:18" x14ac:dyDescent="0.2">
      <c r="B200" s="10">
        <v>43185</v>
      </c>
      <c r="C200" s="8" t="s">
        <v>925</v>
      </c>
      <c r="D200" s="8">
        <v>300312</v>
      </c>
      <c r="E200" s="8" t="str">
        <f>VLOOKUP(D200,Tablas!$B$4:$C$1060,2,0)</f>
        <v>CUB. PIERNA DELANTERA DER ROJA</v>
      </c>
      <c r="F200" s="8" t="str">
        <f>VLOOKUP(D200,Tablas!$B:$E,4,0)</f>
        <v>UN</v>
      </c>
      <c r="G200" s="8" t="str">
        <f>VLOOKUP(D200,Tablas!$B:$D,3,0)</f>
        <v>05 - COLISION</v>
      </c>
      <c r="H200" s="8">
        <v>100005</v>
      </c>
      <c r="I200" s="8" t="str">
        <f>VLOOKUP(Tabla7[[#This Row],[Código del cliente]],Tablas!$O$4:$S$16,2,0)</f>
        <v>UNION S.A</v>
      </c>
      <c r="J200" s="8" t="str">
        <f>VLOOKUP(Tabla7[[#This Row],[Código del cliente]],Tablas!$O$4:$S$16,3,0)</f>
        <v>HOMECENTER</v>
      </c>
      <c r="K200" s="10">
        <v>43201</v>
      </c>
      <c r="L200" s="8">
        <f t="shared" si="4"/>
        <v>16</v>
      </c>
      <c r="M200" s="8">
        <f>VLOOKUP(D200,Tabla1345[#All],5,0)</f>
        <v>5</v>
      </c>
      <c r="N200" s="15" t="str">
        <f t="shared" si="5"/>
        <v>NO</v>
      </c>
      <c r="O200" s="15" t="s">
        <v>885</v>
      </c>
      <c r="P200" s="15" t="s">
        <v>884</v>
      </c>
      <c r="Q200" s="15" t="str">
        <f>VLOOKUP(MONTH(Tabla7[[#This Row],[Fecha]]),Tablas!$U$4:$V$15,2,0)</f>
        <v>Mar</v>
      </c>
      <c r="R200" s="8">
        <f>YEAR(Tabla7[[#This Row],[Fecha]])</f>
        <v>2018</v>
      </c>
    </row>
    <row r="201" spans="2:18" x14ac:dyDescent="0.2">
      <c r="B201" s="10">
        <v>43142</v>
      </c>
      <c r="C201" s="8" t="s">
        <v>926</v>
      </c>
      <c r="D201" s="8">
        <v>300166</v>
      </c>
      <c r="E201" s="8" t="str">
        <f>VLOOKUP(D201,Tablas!$B$4:$C$1060,2,0)</f>
        <v>PISTON</v>
      </c>
      <c r="F201" s="8" t="str">
        <f>VLOOKUP(D201,Tablas!$B:$E,4,0)</f>
        <v>UN</v>
      </c>
      <c r="G201" s="8" t="str">
        <f>VLOOKUP(D201,Tablas!$B:$D,3,0)</f>
        <v>09 - PARTES DE MOTOR</v>
      </c>
      <c r="H201" s="8">
        <v>100008</v>
      </c>
      <c r="I201" s="8" t="str">
        <f>VLOOKUP(Tabla7[[#This Row],[Código del cliente]],Tablas!$O$4:$S$16,2,0)</f>
        <v>LA PODEROSA S.A</v>
      </c>
      <c r="J201" s="8" t="str">
        <f>VLOOKUP(Tabla7[[#This Row],[Código del cliente]],Tablas!$O$4:$S$16,3,0)</f>
        <v>DISTRIBUIDORES</v>
      </c>
      <c r="K201" s="10">
        <v>43148</v>
      </c>
      <c r="L201" s="8">
        <f t="shared" si="4"/>
        <v>6</v>
      </c>
      <c r="M201" s="8">
        <f>VLOOKUP(D201,Tabla1345[#All],5,0)</f>
        <v>21</v>
      </c>
      <c r="N201" s="15" t="str">
        <f t="shared" si="5"/>
        <v>SI</v>
      </c>
      <c r="O201" s="15" t="s">
        <v>885</v>
      </c>
      <c r="P201" s="15" t="s">
        <v>885</v>
      </c>
      <c r="Q201" s="15" t="str">
        <f>VLOOKUP(MONTH(Tabla7[[#This Row],[Fecha]]),Tablas!$U$4:$V$15,2,0)</f>
        <v>Feb</v>
      </c>
      <c r="R201" s="8">
        <f>YEAR(Tabla7[[#This Row],[Fecha]])</f>
        <v>2018</v>
      </c>
    </row>
    <row r="202" spans="2:18" x14ac:dyDescent="0.2">
      <c r="B202" s="10">
        <v>43188</v>
      </c>
      <c r="C202" s="8" t="s">
        <v>927</v>
      </c>
      <c r="D202" s="8">
        <v>300878</v>
      </c>
      <c r="E202" s="8" t="str">
        <f>VLOOKUP(D202,Tablas!$B$4:$C$1060,2,0)</f>
        <v>CUBIERTA FILTRO DE AIRE</v>
      </c>
      <c r="F202" s="8" t="str">
        <f>VLOOKUP(D202,Tablas!$B:$E,4,0)</f>
        <v>UN</v>
      </c>
      <c r="G202" s="8" t="str">
        <f>VLOOKUP(D202,Tablas!$B:$D,3,0)</f>
        <v>03 - FILTROS</v>
      </c>
      <c r="H202" s="8">
        <v>100009</v>
      </c>
      <c r="I202" s="8" t="str">
        <f>VLOOKUP(Tabla7[[#This Row],[Código del cliente]],Tablas!$O$4:$S$16,2,0)</f>
        <v>CIA S.A</v>
      </c>
      <c r="J202" s="8" t="str">
        <f>VLOOKUP(Tabla7[[#This Row],[Código del cliente]],Tablas!$O$4:$S$16,3,0)</f>
        <v>MAYORISTAS</v>
      </c>
      <c r="K202" s="10">
        <v>43219</v>
      </c>
      <c r="L202" s="8">
        <f t="shared" si="4"/>
        <v>31</v>
      </c>
      <c r="M202" s="8">
        <f>VLOOKUP(D202,Tabla1345[#All],5,0)</f>
        <v>22</v>
      </c>
      <c r="N202" s="15" t="str">
        <f t="shared" si="5"/>
        <v>NO</v>
      </c>
      <c r="O202" s="15" t="s">
        <v>884</v>
      </c>
      <c r="P202" s="15" t="s">
        <v>884</v>
      </c>
      <c r="Q202" s="15" t="str">
        <f>VLOOKUP(MONTH(Tabla7[[#This Row],[Fecha]]),Tablas!$U$4:$V$15,2,0)</f>
        <v>Mar</v>
      </c>
      <c r="R202" s="8">
        <f>YEAR(Tabla7[[#This Row],[Fecha]])</f>
        <v>2018</v>
      </c>
    </row>
    <row r="203" spans="2:18" x14ac:dyDescent="0.2">
      <c r="B203" s="10">
        <v>43210</v>
      </c>
      <c r="C203" s="8" t="s">
        <v>928</v>
      </c>
      <c r="D203" s="8">
        <v>300336</v>
      </c>
      <c r="E203" s="8" t="str">
        <f>VLOOKUP(D203,Tablas!$B$4:$C$1060,2,0)</f>
        <v>BASE PLATAFORMA POSAPIES</v>
      </c>
      <c r="F203" s="8" t="str">
        <f>VLOOKUP(D203,Tablas!$B:$E,4,0)</f>
        <v>UN</v>
      </c>
      <c r="G203" s="8" t="str">
        <f>VLOOKUP(D203,Tablas!$B:$D,3,0)</f>
        <v>05 - COLISION</v>
      </c>
      <c r="H203" s="8">
        <v>100012</v>
      </c>
      <c r="I203" s="8" t="str">
        <f>VLOOKUP(Tabla7[[#This Row],[Código del cliente]],Tablas!$O$4:$S$16,2,0)</f>
        <v>MAESTRO</v>
      </c>
      <c r="J203" s="8" t="str">
        <f>VLOOKUP(Tabla7[[#This Row],[Código del cliente]],Tablas!$O$4:$S$16,3,0)</f>
        <v>INSTITUCIONAL</v>
      </c>
      <c r="K203" s="10">
        <v>43239</v>
      </c>
      <c r="L203" s="8">
        <f t="shared" ref="L203:L266" si="6">K203-B203</f>
        <v>29</v>
      </c>
      <c r="M203" s="8">
        <f>VLOOKUP(D203,Tabla1345[#All],5,0)</f>
        <v>17</v>
      </c>
      <c r="N203" s="15" t="str">
        <f t="shared" ref="N203:N266" si="7">IF(L203&lt;=M203,"SI","NO")</f>
        <v>NO</v>
      </c>
      <c r="O203" s="15" t="s">
        <v>884</v>
      </c>
      <c r="P203" s="15" t="s">
        <v>885</v>
      </c>
      <c r="Q203" s="15" t="str">
        <f>VLOOKUP(MONTH(Tabla7[[#This Row],[Fecha]]),Tablas!$U$4:$V$15,2,0)</f>
        <v>Abr</v>
      </c>
      <c r="R203" s="8">
        <f>YEAR(Tabla7[[#This Row],[Fecha]])</f>
        <v>2018</v>
      </c>
    </row>
    <row r="204" spans="2:18" x14ac:dyDescent="0.2">
      <c r="B204" s="10">
        <v>43254</v>
      </c>
      <c r="C204" s="8" t="s">
        <v>929</v>
      </c>
      <c r="D204" s="8">
        <v>300666</v>
      </c>
      <c r="E204" s="8" t="str">
        <f>VLOOKUP(D204,Tablas!$B$4:$C$1060,2,0)</f>
        <v>O-RING,30.8*3</v>
      </c>
      <c r="F204" s="8" t="str">
        <f>VLOOKUP(D204,Tablas!$B:$E,4,0)</f>
        <v>UN</v>
      </c>
      <c r="G204" s="8" t="str">
        <f>VLOOKUP(D204,Tablas!$B:$D,3,0)</f>
        <v>11 - LLANTAS Y HULES</v>
      </c>
      <c r="H204" s="8">
        <v>100002</v>
      </c>
      <c r="I204" s="8" t="str">
        <f>VLOOKUP(Tabla7[[#This Row],[Código del cliente]],Tablas!$O$4:$S$16,2,0)</f>
        <v>EL DORADO</v>
      </c>
      <c r="J204" s="8" t="str">
        <f>VLOOKUP(Tabla7[[#This Row],[Código del cliente]],Tablas!$O$4:$S$16,3,0)</f>
        <v>RETAIL</v>
      </c>
      <c r="K204" s="10">
        <v>43264</v>
      </c>
      <c r="L204" s="8">
        <f t="shared" si="6"/>
        <v>10</v>
      </c>
      <c r="M204" s="8">
        <f>VLOOKUP(D204,Tabla1345[#All],5,0)</f>
        <v>11</v>
      </c>
      <c r="N204" s="15" t="str">
        <f t="shared" si="7"/>
        <v>SI</v>
      </c>
      <c r="O204" s="15" t="s">
        <v>885</v>
      </c>
      <c r="P204" s="15" t="s">
        <v>885</v>
      </c>
      <c r="Q204" s="15" t="str">
        <f>VLOOKUP(MONTH(Tabla7[[#This Row],[Fecha]]),Tablas!$U$4:$V$15,2,0)</f>
        <v>Jun</v>
      </c>
      <c r="R204" s="8">
        <f>YEAR(Tabla7[[#This Row],[Fecha]])</f>
        <v>2018</v>
      </c>
    </row>
    <row r="205" spans="2:18" x14ac:dyDescent="0.2">
      <c r="B205" s="10">
        <v>43103</v>
      </c>
      <c r="C205" s="8" t="s">
        <v>930</v>
      </c>
      <c r="D205" s="8">
        <v>300032</v>
      </c>
      <c r="E205" s="8" t="str">
        <f>VLOOKUP(D205,Tablas!$B$4:$C$1060,2,0)</f>
        <v>JUEGO DE ANILLOS DE PISTON</v>
      </c>
      <c r="F205" s="8" t="str">
        <f>VLOOKUP(D205,Tablas!$B:$E,4,0)</f>
        <v>UN</v>
      </c>
      <c r="G205" s="8" t="str">
        <f>VLOOKUP(D205,Tablas!$B:$D,3,0)</f>
        <v>09 - PARTES DE MOTOR</v>
      </c>
      <c r="H205" s="8">
        <v>100006</v>
      </c>
      <c r="I205" s="8" t="str">
        <f>VLOOKUP(Tabla7[[#This Row],[Código del cliente]],Tablas!$O$4:$S$16,2,0)</f>
        <v>MECHATRONIC</v>
      </c>
      <c r="J205" s="8" t="str">
        <f>VLOOKUP(Tabla7[[#This Row],[Código del cliente]],Tablas!$O$4:$S$16,3,0)</f>
        <v>HOMECENTER</v>
      </c>
      <c r="K205" s="10">
        <v>43134</v>
      </c>
      <c r="L205" s="8">
        <f t="shared" si="6"/>
        <v>31</v>
      </c>
      <c r="M205" s="8">
        <f>VLOOKUP(D205,Tabla1345[#All],5,0)</f>
        <v>10</v>
      </c>
      <c r="N205" s="15" t="str">
        <f t="shared" si="7"/>
        <v>NO</v>
      </c>
      <c r="O205" s="15" t="s">
        <v>884</v>
      </c>
      <c r="P205" s="15" t="s">
        <v>884</v>
      </c>
      <c r="Q205" s="15" t="str">
        <f>VLOOKUP(MONTH(Tabla7[[#This Row],[Fecha]]),Tablas!$U$4:$V$15,2,0)</f>
        <v>Ene</v>
      </c>
      <c r="R205" s="8">
        <f>YEAR(Tabla7[[#This Row],[Fecha]])</f>
        <v>2018</v>
      </c>
    </row>
    <row r="206" spans="2:18" x14ac:dyDescent="0.2">
      <c r="B206" s="10">
        <v>43151</v>
      </c>
      <c r="C206" s="8" t="s">
        <v>931</v>
      </c>
      <c r="D206" s="8">
        <v>300212</v>
      </c>
      <c r="E206" s="8" t="str">
        <f>VLOOKUP(D206,Tablas!$B$4:$C$1060,2,0)</f>
        <v>LLANTA DEL / TRAS 5.12 / R13</v>
      </c>
      <c r="F206" s="8" t="str">
        <f>VLOOKUP(D206,Tablas!$B:$E,4,0)</f>
        <v>UN</v>
      </c>
      <c r="G206" s="8" t="str">
        <f>VLOOKUP(D206,Tablas!$B:$D,3,0)</f>
        <v>11 - LLANTAS Y HULES</v>
      </c>
      <c r="H206" s="8">
        <v>100006</v>
      </c>
      <c r="I206" s="8" t="str">
        <f>VLOOKUP(Tabla7[[#This Row],[Código del cliente]],Tablas!$O$4:$S$16,2,0)</f>
        <v>MECHATRONIC</v>
      </c>
      <c r="J206" s="8" t="str">
        <f>VLOOKUP(Tabla7[[#This Row],[Código del cliente]],Tablas!$O$4:$S$16,3,0)</f>
        <v>HOMECENTER</v>
      </c>
      <c r="K206" s="10">
        <v>43187</v>
      </c>
      <c r="L206" s="8">
        <f t="shared" si="6"/>
        <v>36</v>
      </c>
      <c r="M206" s="8">
        <f>VLOOKUP(D206,Tabla1345[#All],5,0)</f>
        <v>16</v>
      </c>
      <c r="N206" s="15" t="str">
        <f t="shared" si="7"/>
        <v>NO</v>
      </c>
      <c r="O206" s="15" t="s">
        <v>884</v>
      </c>
      <c r="P206" s="15" t="s">
        <v>885</v>
      </c>
      <c r="Q206" s="15" t="str">
        <f>VLOOKUP(MONTH(Tabla7[[#This Row],[Fecha]]),Tablas!$U$4:$V$15,2,0)</f>
        <v>Feb</v>
      </c>
      <c r="R206" s="8">
        <f>YEAR(Tabla7[[#This Row],[Fecha]])</f>
        <v>2018</v>
      </c>
    </row>
    <row r="207" spans="2:18" x14ac:dyDescent="0.2">
      <c r="B207" s="10">
        <v>43106</v>
      </c>
      <c r="C207" s="8" t="s">
        <v>932</v>
      </c>
      <c r="D207" s="8">
        <v>300039</v>
      </c>
      <c r="E207" s="8" t="str">
        <f>VLOOKUP(D207,Tablas!$B$4:$C$1060,2,0)</f>
        <v>CABLE DE EMBRAGUE</v>
      </c>
      <c r="F207" s="8" t="str">
        <f>VLOOKUP(D207,Tablas!$B:$E,4,0)</f>
        <v>UN</v>
      </c>
      <c r="G207" s="8" t="str">
        <f>VLOOKUP(D207,Tablas!$B:$D,3,0)</f>
        <v>10 - PALANCAS Y CHICOTES</v>
      </c>
      <c r="H207" s="8">
        <v>100004</v>
      </c>
      <c r="I207" s="8" t="str">
        <f>VLOOKUP(Tabla7[[#This Row],[Código del cliente]],Tablas!$O$4:$S$16,2,0)</f>
        <v>EMPRESA DEL NORTE</v>
      </c>
      <c r="J207" s="8" t="str">
        <f>VLOOKUP(Tabla7[[#This Row],[Código del cliente]],Tablas!$O$4:$S$16,3,0)</f>
        <v>HOMECENTER</v>
      </c>
      <c r="K207" s="10">
        <v>43127</v>
      </c>
      <c r="L207" s="8">
        <f t="shared" si="6"/>
        <v>21</v>
      </c>
      <c r="M207" s="8">
        <f>VLOOKUP(D207,Tabla1345[#All],5,0)</f>
        <v>28</v>
      </c>
      <c r="N207" s="15" t="str">
        <f t="shared" si="7"/>
        <v>SI</v>
      </c>
      <c r="O207" s="15" t="s">
        <v>884</v>
      </c>
      <c r="P207" s="15" t="s">
        <v>884</v>
      </c>
      <c r="Q207" s="15" t="str">
        <f>VLOOKUP(MONTH(Tabla7[[#This Row],[Fecha]]),Tablas!$U$4:$V$15,2,0)</f>
        <v>Ene</v>
      </c>
      <c r="R207" s="8">
        <f>YEAR(Tabla7[[#This Row],[Fecha]])</f>
        <v>2018</v>
      </c>
    </row>
    <row r="208" spans="2:18" x14ac:dyDescent="0.2">
      <c r="B208" s="10">
        <v>43219</v>
      </c>
      <c r="C208" s="8" t="s">
        <v>933</v>
      </c>
      <c r="D208" s="8">
        <v>300833</v>
      </c>
      <c r="E208" s="8" t="str">
        <f>VLOOKUP(D208,Tablas!$B$4:$C$1060,2,0)</f>
        <v>ENGRANAJE DE TRANSMISION BAJA</v>
      </c>
      <c r="F208" s="8" t="str">
        <f>VLOOKUP(D208,Tablas!$B:$E,4,0)</f>
        <v>UN</v>
      </c>
      <c r="G208" s="8" t="str">
        <f>VLOOKUP(D208,Tablas!$B:$D,3,0)</f>
        <v>09 - PARTES DE MOTOR</v>
      </c>
      <c r="H208" s="8">
        <v>100008</v>
      </c>
      <c r="I208" s="8" t="str">
        <f>VLOOKUP(Tabla7[[#This Row],[Código del cliente]],Tablas!$O$4:$S$16,2,0)</f>
        <v>LA PODEROSA S.A</v>
      </c>
      <c r="J208" s="8" t="str">
        <f>VLOOKUP(Tabla7[[#This Row],[Código del cliente]],Tablas!$O$4:$S$16,3,0)</f>
        <v>DISTRIBUIDORES</v>
      </c>
      <c r="K208" s="10">
        <v>43239</v>
      </c>
      <c r="L208" s="8">
        <f t="shared" si="6"/>
        <v>20</v>
      </c>
      <c r="M208" s="8">
        <f>VLOOKUP(D208,Tabla1345[#All],5,0)</f>
        <v>10</v>
      </c>
      <c r="N208" s="15" t="str">
        <f t="shared" si="7"/>
        <v>NO</v>
      </c>
      <c r="O208" s="15" t="s">
        <v>884</v>
      </c>
      <c r="P208" s="15" t="s">
        <v>885</v>
      </c>
      <c r="Q208" s="15" t="str">
        <f>VLOOKUP(MONTH(Tabla7[[#This Row],[Fecha]]),Tablas!$U$4:$V$15,2,0)</f>
        <v>Abr</v>
      </c>
      <c r="R208" s="8">
        <f>YEAR(Tabla7[[#This Row],[Fecha]])</f>
        <v>2018</v>
      </c>
    </row>
    <row r="209" spans="2:18" x14ac:dyDescent="0.2">
      <c r="B209" s="10">
        <v>43218</v>
      </c>
      <c r="C209" s="8" t="s">
        <v>934</v>
      </c>
      <c r="D209" s="8">
        <v>300496</v>
      </c>
      <c r="E209" s="8" t="str">
        <f>VLOOKUP(D209,Tablas!$B$4:$C$1060,2,0)</f>
        <v>CABLE DE ASIENTO</v>
      </c>
      <c r="F209" s="8" t="str">
        <f>VLOOKUP(D209,Tablas!$B:$E,4,0)</f>
        <v>UN</v>
      </c>
      <c r="G209" s="8" t="str">
        <f>VLOOKUP(D209,Tablas!$B:$D,3,0)</f>
        <v>10 - PALANCAS Y CHICOTES</v>
      </c>
      <c r="H209" s="8">
        <v>100001</v>
      </c>
      <c r="I209" s="8" t="str">
        <f>VLOOKUP(Tabla7[[#This Row],[Código del cliente]],Tablas!$O$4:$S$16,2,0)</f>
        <v>EMPRESA DEL SUR</v>
      </c>
      <c r="J209" s="8" t="str">
        <f>VLOOKUP(Tabla7[[#This Row],[Código del cliente]],Tablas!$O$4:$S$16,3,0)</f>
        <v>RETAIL</v>
      </c>
      <c r="K209" s="10">
        <v>43257</v>
      </c>
      <c r="L209" s="8">
        <f t="shared" si="6"/>
        <v>39</v>
      </c>
      <c r="M209" s="8">
        <f>VLOOKUP(D209,Tabla1345[#All],5,0)</f>
        <v>23</v>
      </c>
      <c r="N209" s="15" t="str">
        <f t="shared" si="7"/>
        <v>NO</v>
      </c>
      <c r="O209" s="15" t="s">
        <v>884</v>
      </c>
      <c r="P209" s="15" t="s">
        <v>884</v>
      </c>
      <c r="Q209" s="15" t="str">
        <f>VLOOKUP(MONTH(Tabla7[[#This Row],[Fecha]]),Tablas!$U$4:$V$15,2,0)</f>
        <v>Abr</v>
      </c>
      <c r="R209" s="8">
        <f>YEAR(Tabla7[[#This Row],[Fecha]])</f>
        <v>2018</v>
      </c>
    </row>
    <row r="210" spans="2:18" x14ac:dyDescent="0.2">
      <c r="B210" s="10">
        <v>43233</v>
      </c>
      <c r="C210" s="8" t="s">
        <v>935</v>
      </c>
      <c r="D210" s="8">
        <v>300619</v>
      </c>
      <c r="E210" s="8" t="str">
        <f>VLOOKUP(D210,Tablas!$B$4:$C$1060,2,0)</f>
        <v>CONJ. DE INTERRUPTOR Y MANIJA</v>
      </c>
      <c r="F210" s="8" t="str">
        <f>VLOOKUP(D210,Tablas!$B:$E,4,0)</f>
        <v>UN</v>
      </c>
      <c r="G210" s="8" t="str">
        <f>VLOOKUP(D210,Tablas!$B:$D,3,0)</f>
        <v>10 - PALANCAS Y CHICOTES</v>
      </c>
      <c r="H210" s="8">
        <v>100004</v>
      </c>
      <c r="I210" s="8" t="str">
        <f>VLOOKUP(Tabla7[[#This Row],[Código del cliente]],Tablas!$O$4:$S$16,2,0)</f>
        <v>EMPRESA DEL NORTE</v>
      </c>
      <c r="J210" s="8" t="str">
        <f>VLOOKUP(Tabla7[[#This Row],[Código del cliente]],Tablas!$O$4:$S$16,3,0)</f>
        <v>HOMECENTER</v>
      </c>
      <c r="K210" s="10">
        <v>43243</v>
      </c>
      <c r="L210" s="8">
        <f t="shared" si="6"/>
        <v>10</v>
      </c>
      <c r="M210" s="8">
        <f>VLOOKUP(D210,Tabla1345[#All],5,0)</f>
        <v>27</v>
      </c>
      <c r="N210" s="15" t="str">
        <f t="shared" si="7"/>
        <v>SI</v>
      </c>
      <c r="O210" s="15" t="s">
        <v>885</v>
      </c>
      <c r="P210" s="15" t="s">
        <v>884</v>
      </c>
      <c r="Q210" s="15" t="str">
        <f>VLOOKUP(MONTH(Tabla7[[#This Row],[Fecha]]),Tablas!$U$4:$V$15,2,0)</f>
        <v>May</v>
      </c>
      <c r="R210" s="8">
        <f>YEAR(Tabla7[[#This Row],[Fecha]])</f>
        <v>2018</v>
      </c>
    </row>
    <row r="211" spans="2:18" x14ac:dyDescent="0.2">
      <c r="B211" s="10">
        <v>43151</v>
      </c>
      <c r="C211" s="8" t="s">
        <v>936</v>
      </c>
      <c r="D211" s="8">
        <v>300646</v>
      </c>
      <c r="E211" s="8" t="str">
        <f>VLOOKUP(D211,Tablas!$B$4:$C$1060,2,0)</f>
        <v>JUEGO DE ABRAZADERAS</v>
      </c>
      <c r="F211" s="8" t="str">
        <f>VLOOKUP(D211,Tablas!$B:$E,4,0)</f>
        <v>UN</v>
      </c>
      <c r="G211" s="8" t="str">
        <f>VLOOKUP(D211,Tablas!$B:$D,3,0)</f>
        <v>07 - PEDALES Y POSAPIES</v>
      </c>
      <c r="H211" s="8">
        <v>100011</v>
      </c>
      <c r="I211" s="8" t="str">
        <f>VLOOKUP(Tabla7[[#This Row],[Código del cliente]],Tablas!$O$4:$S$16,2,0)</f>
        <v>CONCYSA</v>
      </c>
      <c r="J211" s="8" t="str">
        <f>VLOOKUP(Tabla7[[#This Row],[Código del cliente]],Tablas!$O$4:$S$16,3,0)</f>
        <v>PROYECTOS</v>
      </c>
      <c r="K211" s="10">
        <v>43165</v>
      </c>
      <c r="L211" s="8">
        <f t="shared" si="6"/>
        <v>14</v>
      </c>
      <c r="M211" s="8">
        <f>VLOOKUP(D211,Tabla1345[#All],5,0)</f>
        <v>24</v>
      </c>
      <c r="N211" s="15" t="str">
        <f t="shared" si="7"/>
        <v>SI</v>
      </c>
      <c r="O211" s="15" t="s">
        <v>884</v>
      </c>
      <c r="P211" s="15" t="s">
        <v>884</v>
      </c>
      <c r="Q211" s="15" t="str">
        <f>VLOOKUP(MONTH(Tabla7[[#This Row],[Fecha]]),Tablas!$U$4:$V$15,2,0)</f>
        <v>Feb</v>
      </c>
      <c r="R211" s="8">
        <f>YEAR(Tabla7[[#This Row],[Fecha]])</f>
        <v>2018</v>
      </c>
    </row>
    <row r="212" spans="2:18" x14ac:dyDescent="0.2">
      <c r="B212" s="10">
        <v>43206</v>
      </c>
      <c r="C212" s="8" t="s">
        <v>937</v>
      </c>
      <c r="D212" s="8">
        <v>300515</v>
      </c>
      <c r="E212" s="8" t="str">
        <f>VLOOKUP(D212,Tablas!$B$4:$C$1060,2,0)</f>
        <v>ENGRANAJE SECUNDARIO DE SEGUND</v>
      </c>
      <c r="F212" s="8" t="str">
        <f>VLOOKUP(D212,Tablas!$B:$E,4,0)</f>
        <v>UN</v>
      </c>
      <c r="G212" s="8" t="str">
        <f>VLOOKUP(D212,Tablas!$B:$D,3,0)</f>
        <v>09 - PARTES DE MOTOR</v>
      </c>
      <c r="H212" s="8">
        <v>100001</v>
      </c>
      <c r="I212" s="8" t="str">
        <f>VLOOKUP(Tabla7[[#This Row],[Código del cliente]],Tablas!$O$4:$S$16,2,0)</f>
        <v>EMPRESA DEL SUR</v>
      </c>
      <c r="J212" s="8" t="str">
        <f>VLOOKUP(Tabla7[[#This Row],[Código del cliente]],Tablas!$O$4:$S$16,3,0)</f>
        <v>RETAIL</v>
      </c>
      <c r="K212" s="10">
        <v>43235</v>
      </c>
      <c r="L212" s="8">
        <f t="shared" si="6"/>
        <v>29</v>
      </c>
      <c r="M212" s="8">
        <f>VLOOKUP(D212,Tabla1345[#All],5,0)</f>
        <v>17</v>
      </c>
      <c r="N212" s="15" t="str">
        <f t="shared" si="7"/>
        <v>NO</v>
      </c>
      <c r="O212" s="15" t="s">
        <v>884</v>
      </c>
      <c r="P212" s="15" t="s">
        <v>884</v>
      </c>
      <c r="Q212" s="15" t="str">
        <f>VLOOKUP(MONTH(Tabla7[[#This Row],[Fecha]]),Tablas!$U$4:$V$15,2,0)</f>
        <v>Abr</v>
      </c>
      <c r="R212" s="8">
        <f>YEAR(Tabla7[[#This Row],[Fecha]])</f>
        <v>2018</v>
      </c>
    </row>
    <row r="213" spans="2:18" x14ac:dyDescent="0.2">
      <c r="B213" s="10">
        <v>43222</v>
      </c>
      <c r="C213" s="8" t="s">
        <v>938</v>
      </c>
      <c r="D213" s="8">
        <v>300591</v>
      </c>
      <c r="E213" s="8" t="str">
        <f>VLOOKUP(D213,Tablas!$B$4:$C$1060,2,0)</f>
        <v>CUBIERTA MANDO FRONTAL AZUL</v>
      </c>
      <c r="F213" s="8" t="str">
        <f>VLOOKUP(D213,Tablas!$B:$E,4,0)</f>
        <v>UN</v>
      </c>
      <c r="G213" s="8" t="str">
        <f>VLOOKUP(D213,Tablas!$B:$D,3,0)</f>
        <v>05 - COLISION</v>
      </c>
      <c r="H213" s="8">
        <v>100003</v>
      </c>
      <c r="I213" s="8" t="str">
        <f>VLOOKUP(Tabla7[[#This Row],[Código del cliente]],Tablas!$O$4:$S$16,2,0)</f>
        <v>JUAN SOSA</v>
      </c>
      <c r="J213" s="8" t="str">
        <f>VLOOKUP(Tabla7[[#This Row],[Código del cliente]],Tablas!$O$4:$S$16,3,0)</f>
        <v>HOMECENTER</v>
      </c>
      <c r="K213" s="10">
        <v>43227</v>
      </c>
      <c r="L213" s="8">
        <f t="shared" si="6"/>
        <v>5</v>
      </c>
      <c r="M213" s="8">
        <f>VLOOKUP(D213,Tabla1345[#All],5,0)</f>
        <v>26</v>
      </c>
      <c r="N213" s="15" t="str">
        <f t="shared" si="7"/>
        <v>SI</v>
      </c>
      <c r="O213" s="15" t="s">
        <v>885</v>
      </c>
      <c r="P213" s="15" t="s">
        <v>884</v>
      </c>
      <c r="Q213" s="15" t="str">
        <f>VLOOKUP(MONTH(Tabla7[[#This Row],[Fecha]]),Tablas!$U$4:$V$15,2,0)</f>
        <v>May</v>
      </c>
      <c r="R213" s="8">
        <f>YEAR(Tabla7[[#This Row],[Fecha]])</f>
        <v>2018</v>
      </c>
    </row>
    <row r="214" spans="2:18" x14ac:dyDescent="0.2">
      <c r="B214" s="10">
        <v>43233</v>
      </c>
      <c r="C214" s="8" t="s">
        <v>939</v>
      </c>
      <c r="D214" s="8">
        <v>300707</v>
      </c>
      <c r="E214" s="8" t="str">
        <f>VLOOKUP(D214,Tablas!$B$4:$C$1060,2,0)</f>
        <v>EJE PRIMARIO DE TRANSMISION</v>
      </c>
      <c r="F214" s="8" t="str">
        <f>VLOOKUP(D214,Tablas!$B:$E,4,0)</f>
        <v>UN</v>
      </c>
      <c r="G214" s="8" t="str">
        <f>VLOOKUP(D214,Tablas!$B:$D,3,0)</f>
        <v>09 - PARTES DE MOTOR</v>
      </c>
      <c r="H214" s="8">
        <v>100008</v>
      </c>
      <c r="I214" s="8" t="str">
        <f>VLOOKUP(Tabla7[[#This Row],[Código del cliente]],Tablas!$O$4:$S$16,2,0)</f>
        <v>LA PODEROSA S.A</v>
      </c>
      <c r="J214" s="8" t="str">
        <f>VLOOKUP(Tabla7[[#This Row],[Código del cliente]],Tablas!$O$4:$S$16,3,0)</f>
        <v>DISTRIBUIDORES</v>
      </c>
      <c r="K214" s="10">
        <v>43254</v>
      </c>
      <c r="L214" s="8">
        <f t="shared" si="6"/>
        <v>21</v>
      </c>
      <c r="M214" s="8">
        <f>VLOOKUP(D214,Tabla1345[#All],5,0)</f>
        <v>16</v>
      </c>
      <c r="N214" s="15" t="str">
        <f t="shared" si="7"/>
        <v>NO</v>
      </c>
      <c r="O214" s="15" t="s">
        <v>884</v>
      </c>
      <c r="P214" s="15" t="s">
        <v>884</v>
      </c>
      <c r="Q214" s="15" t="str">
        <f>VLOOKUP(MONTH(Tabla7[[#This Row],[Fecha]]),Tablas!$U$4:$V$15,2,0)</f>
        <v>May</v>
      </c>
      <c r="R214" s="8">
        <f>YEAR(Tabla7[[#This Row],[Fecha]])</f>
        <v>2018</v>
      </c>
    </row>
    <row r="215" spans="2:18" x14ac:dyDescent="0.2">
      <c r="B215" s="10">
        <v>43213</v>
      </c>
      <c r="C215" s="8" t="s">
        <v>940</v>
      </c>
      <c r="D215" s="8">
        <v>300189</v>
      </c>
      <c r="E215" s="8" t="str">
        <f>VLOOKUP(D215,Tablas!$B$4:$C$1060,2,0)</f>
        <v>TAMBOR DE EMBRAGUE</v>
      </c>
      <c r="F215" s="8" t="str">
        <f>VLOOKUP(D215,Tablas!$B:$E,4,0)</f>
        <v>UN</v>
      </c>
      <c r="G215" s="8" t="str">
        <f>VLOOKUP(D215,Tablas!$B:$D,3,0)</f>
        <v>04 - FRENOS Y EMBRAGUES</v>
      </c>
      <c r="H215" s="8">
        <v>100011</v>
      </c>
      <c r="I215" s="8" t="str">
        <f>VLOOKUP(Tabla7[[#This Row],[Código del cliente]],Tablas!$O$4:$S$16,2,0)</f>
        <v>CONCYSA</v>
      </c>
      <c r="J215" s="8" t="str">
        <f>VLOOKUP(Tabla7[[#This Row],[Código del cliente]],Tablas!$O$4:$S$16,3,0)</f>
        <v>PROYECTOS</v>
      </c>
      <c r="K215" s="10">
        <v>43241</v>
      </c>
      <c r="L215" s="8">
        <f t="shared" si="6"/>
        <v>28</v>
      </c>
      <c r="M215" s="8">
        <f>VLOOKUP(D215,Tabla1345[#All],5,0)</f>
        <v>23</v>
      </c>
      <c r="N215" s="15" t="str">
        <f t="shared" si="7"/>
        <v>NO</v>
      </c>
      <c r="O215" s="15" t="s">
        <v>885</v>
      </c>
      <c r="P215" s="15" t="s">
        <v>885</v>
      </c>
      <c r="Q215" s="15" t="str">
        <f>VLOOKUP(MONTH(Tabla7[[#This Row],[Fecha]]),Tablas!$U$4:$V$15,2,0)</f>
        <v>Abr</v>
      </c>
      <c r="R215" s="8">
        <f>YEAR(Tabla7[[#This Row],[Fecha]])</f>
        <v>2018</v>
      </c>
    </row>
    <row r="216" spans="2:18" x14ac:dyDescent="0.2">
      <c r="B216" s="10">
        <v>43233</v>
      </c>
      <c r="C216" s="8" t="s">
        <v>941</v>
      </c>
      <c r="D216" s="8">
        <v>300699</v>
      </c>
      <c r="E216" s="8" t="str">
        <f>VLOOKUP(D216,Tablas!$B$4:$C$1060,2,0)</f>
        <v>FOCO INDICADOR DE GIRO 12V/1.7</v>
      </c>
      <c r="F216" s="8" t="str">
        <f>VLOOKUP(D216,Tablas!$B:$E,4,0)</f>
        <v>UN</v>
      </c>
      <c r="G216" s="8" t="str">
        <f>VLOOKUP(D216,Tablas!$B:$D,3,0)</f>
        <v>14 - LUCES</v>
      </c>
      <c r="H216" s="8">
        <v>100003</v>
      </c>
      <c r="I216" s="8" t="str">
        <f>VLOOKUP(Tabla7[[#This Row],[Código del cliente]],Tablas!$O$4:$S$16,2,0)</f>
        <v>JUAN SOSA</v>
      </c>
      <c r="J216" s="8" t="str">
        <f>VLOOKUP(Tabla7[[#This Row],[Código del cliente]],Tablas!$O$4:$S$16,3,0)</f>
        <v>HOMECENTER</v>
      </c>
      <c r="K216" s="10">
        <v>43251</v>
      </c>
      <c r="L216" s="8">
        <f t="shared" si="6"/>
        <v>18</v>
      </c>
      <c r="M216" s="8">
        <f>VLOOKUP(D216,Tabla1345[#All],5,0)</f>
        <v>16</v>
      </c>
      <c r="N216" s="15" t="str">
        <f t="shared" si="7"/>
        <v>NO</v>
      </c>
      <c r="O216" s="15" t="s">
        <v>885</v>
      </c>
      <c r="P216" s="15" t="s">
        <v>884</v>
      </c>
      <c r="Q216" s="15" t="str">
        <f>VLOOKUP(MONTH(Tabla7[[#This Row],[Fecha]]),Tablas!$U$4:$V$15,2,0)</f>
        <v>May</v>
      </c>
      <c r="R216" s="8">
        <f>YEAR(Tabla7[[#This Row],[Fecha]])</f>
        <v>2018</v>
      </c>
    </row>
    <row r="217" spans="2:18" x14ac:dyDescent="0.2">
      <c r="B217" s="10">
        <v>43290</v>
      </c>
      <c r="C217" s="8" t="s">
        <v>942</v>
      </c>
      <c r="D217" s="8">
        <v>300092</v>
      </c>
      <c r="E217" s="8" t="str">
        <f>VLOOKUP(D217,Tablas!$B$4:$C$1060,2,0)</f>
        <v>AMORTIGUADOR DELANTERO DERECHO</v>
      </c>
      <c r="F217" s="8" t="str">
        <f>VLOOKUP(D217,Tablas!$B:$E,4,0)</f>
        <v>UN</v>
      </c>
      <c r="G217" s="8" t="str">
        <f>VLOOKUP(D217,Tablas!$B:$D,3,0)</f>
        <v>06 - AMORTIGUADORES</v>
      </c>
      <c r="H217" s="8">
        <v>100001</v>
      </c>
      <c r="I217" s="8" t="str">
        <f>VLOOKUP(Tabla7[[#This Row],[Código del cliente]],Tablas!$O$4:$S$16,2,0)</f>
        <v>EMPRESA DEL SUR</v>
      </c>
      <c r="J217" s="8" t="str">
        <f>VLOOKUP(Tabla7[[#This Row],[Código del cliente]],Tablas!$O$4:$S$16,3,0)</f>
        <v>RETAIL</v>
      </c>
      <c r="K217" s="10">
        <v>43306</v>
      </c>
      <c r="L217" s="8">
        <f t="shared" si="6"/>
        <v>16</v>
      </c>
      <c r="M217" s="8">
        <f>VLOOKUP(D217,Tabla1345[#All],5,0)</f>
        <v>26</v>
      </c>
      <c r="N217" s="15" t="str">
        <f t="shared" si="7"/>
        <v>SI</v>
      </c>
      <c r="O217" s="15" t="s">
        <v>885</v>
      </c>
      <c r="P217" s="15" t="s">
        <v>884</v>
      </c>
      <c r="Q217" s="15" t="str">
        <f>VLOOKUP(MONTH(Tabla7[[#This Row],[Fecha]]),Tablas!$U$4:$V$15,2,0)</f>
        <v>Jul</v>
      </c>
      <c r="R217" s="8">
        <f>YEAR(Tabla7[[#This Row],[Fecha]])</f>
        <v>2018</v>
      </c>
    </row>
    <row r="218" spans="2:18" x14ac:dyDescent="0.2">
      <c r="B218" s="10">
        <v>43114</v>
      </c>
      <c r="C218" s="8" t="s">
        <v>943</v>
      </c>
      <c r="D218" s="8">
        <v>300908</v>
      </c>
      <c r="E218" s="8" t="str">
        <f>VLOOKUP(D218,Tablas!$B$4:$C$1060,2,0)</f>
        <v>MANGUERA CONEXON DEL FILTRO</v>
      </c>
      <c r="F218" s="8" t="str">
        <f>VLOOKUP(D218,Tablas!$B:$E,4,0)</f>
        <v>UN</v>
      </c>
      <c r="G218" s="8" t="str">
        <f>VLOOKUP(D218,Tablas!$B:$D,3,0)</f>
        <v>03 - FILTROS</v>
      </c>
      <c r="H218" s="8">
        <v>100010</v>
      </c>
      <c r="I218" s="8" t="str">
        <f>VLOOKUP(Tabla7[[#This Row],[Código del cliente]],Tablas!$O$4:$S$16,2,0)</f>
        <v>LIMA EIRL</v>
      </c>
      <c r="J218" s="8" t="str">
        <f>VLOOKUP(Tabla7[[#This Row],[Código del cliente]],Tablas!$O$4:$S$16,3,0)</f>
        <v>CORPORATIVO</v>
      </c>
      <c r="K218" s="10">
        <v>43148</v>
      </c>
      <c r="L218" s="8">
        <f t="shared" si="6"/>
        <v>34</v>
      </c>
      <c r="M218" s="8">
        <f>VLOOKUP(D218,Tabla1345[#All],5,0)</f>
        <v>17</v>
      </c>
      <c r="N218" s="15" t="str">
        <f t="shared" si="7"/>
        <v>NO</v>
      </c>
      <c r="O218" s="15" t="s">
        <v>884</v>
      </c>
      <c r="P218" s="15" t="s">
        <v>884</v>
      </c>
      <c r="Q218" s="15" t="str">
        <f>VLOOKUP(MONTH(Tabla7[[#This Row],[Fecha]]),Tablas!$U$4:$V$15,2,0)</f>
        <v>Ene</v>
      </c>
      <c r="R218" s="8">
        <f>YEAR(Tabla7[[#This Row],[Fecha]])</f>
        <v>2018</v>
      </c>
    </row>
    <row r="219" spans="2:18" x14ac:dyDescent="0.2">
      <c r="B219" s="10">
        <v>43124</v>
      </c>
      <c r="C219" s="8" t="s">
        <v>944</v>
      </c>
      <c r="D219" s="8">
        <v>300705</v>
      </c>
      <c r="E219" s="8" t="str">
        <f>VLOOKUP(D219,Tablas!$B$4:$C$1060,2,0)</f>
        <v>AJUSTADOR DE CADENA DERECHO</v>
      </c>
      <c r="F219" s="8" t="str">
        <f>VLOOKUP(D219,Tablas!$B:$E,4,0)</f>
        <v>UN</v>
      </c>
      <c r="G219" s="8" t="str">
        <f>VLOOKUP(D219,Tablas!$B:$D,3,0)</f>
        <v>13 - TRACCION</v>
      </c>
      <c r="H219" s="8">
        <v>100006</v>
      </c>
      <c r="I219" s="8" t="str">
        <f>VLOOKUP(Tabla7[[#This Row],[Código del cliente]],Tablas!$O$4:$S$16,2,0)</f>
        <v>MECHATRONIC</v>
      </c>
      <c r="J219" s="8" t="str">
        <f>VLOOKUP(Tabla7[[#This Row],[Código del cliente]],Tablas!$O$4:$S$16,3,0)</f>
        <v>HOMECENTER</v>
      </c>
      <c r="K219" s="10">
        <v>43159</v>
      </c>
      <c r="L219" s="8">
        <f t="shared" si="6"/>
        <v>35</v>
      </c>
      <c r="M219" s="8">
        <f>VLOOKUP(D219,Tabla1345[#All],5,0)</f>
        <v>28</v>
      </c>
      <c r="N219" s="15" t="str">
        <f t="shared" si="7"/>
        <v>NO</v>
      </c>
      <c r="O219" s="15" t="s">
        <v>884</v>
      </c>
      <c r="P219" s="15" t="s">
        <v>885</v>
      </c>
      <c r="Q219" s="15" t="str">
        <f>VLOOKUP(MONTH(Tabla7[[#This Row],[Fecha]]),Tablas!$U$4:$V$15,2,0)</f>
        <v>Ene</v>
      </c>
      <c r="R219" s="8">
        <f>YEAR(Tabla7[[#This Row],[Fecha]])</f>
        <v>2018</v>
      </c>
    </row>
    <row r="220" spans="2:18" x14ac:dyDescent="0.2">
      <c r="B220" s="10">
        <v>43146</v>
      </c>
      <c r="C220" s="8" t="s">
        <v>945</v>
      </c>
      <c r="D220" s="8">
        <v>300789</v>
      </c>
      <c r="E220" s="8" t="str">
        <f>VLOOKUP(D220,Tablas!$B$4:$C$1060,2,0)</f>
        <v>PIÑON DE ARRANQUE DE PATADA</v>
      </c>
      <c r="F220" s="8" t="str">
        <f>VLOOKUP(D220,Tablas!$B:$E,4,0)</f>
        <v>UN</v>
      </c>
      <c r="G220" s="8" t="str">
        <f>VLOOKUP(D220,Tablas!$B:$D,3,0)</f>
        <v>15 - MISCELANEOS</v>
      </c>
      <c r="H220" s="8">
        <v>100011</v>
      </c>
      <c r="I220" s="8" t="str">
        <f>VLOOKUP(Tabla7[[#This Row],[Código del cliente]],Tablas!$O$4:$S$16,2,0)</f>
        <v>CONCYSA</v>
      </c>
      <c r="J220" s="8" t="str">
        <f>VLOOKUP(Tabla7[[#This Row],[Código del cliente]],Tablas!$O$4:$S$16,3,0)</f>
        <v>PROYECTOS</v>
      </c>
      <c r="K220" s="10">
        <v>43185</v>
      </c>
      <c r="L220" s="8">
        <f t="shared" si="6"/>
        <v>39</v>
      </c>
      <c r="M220" s="8">
        <f>VLOOKUP(D220,Tabla1345[#All],5,0)</f>
        <v>18</v>
      </c>
      <c r="N220" s="15" t="str">
        <f t="shared" si="7"/>
        <v>NO</v>
      </c>
      <c r="O220" s="15" t="s">
        <v>884</v>
      </c>
      <c r="P220" s="15" t="s">
        <v>885</v>
      </c>
      <c r="Q220" s="15" t="str">
        <f>VLOOKUP(MONTH(Tabla7[[#This Row],[Fecha]]),Tablas!$U$4:$V$15,2,0)</f>
        <v>Feb</v>
      </c>
      <c r="R220" s="8">
        <f>YEAR(Tabla7[[#This Row],[Fecha]])</f>
        <v>2018</v>
      </c>
    </row>
    <row r="221" spans="2:18" x14ac:dyDescent="0.2">
      <c r="B221" s="10">
        <v>43275</v>
      </c>
      <c r="C221" s="8" t="s">
        <v>914</v>
      </c>
      <c r="D221" s="8">
        <v>300600</v>
      </c>
      <c r="E221" s="8" t="str">
        <f>VLOOKUP(D221,Tablas!$B$4:$C$1060,2,0)</f>
        <v>CUB. DECORATIVA DER DE CARTER</v>
      </c>
      <c r="F221" s="8" t="str">
        <f>VLOOKUP(D221,Tablas!$B:$E,4,0)</f>
        <v>UN</v>
      </c>
      <c r="G221" s="8" t="str">
        <f>VLOOKUP(D221,Tablas!$B:$D,3,0)</f>
        <v>09 - PARTES DE MOTOR</v>
      </c>
      <c r="H221" s="8">
        <v>100004</v>
      </c>
      <c r="I221" s="8" t="str">
        <f>VLOOKUP(Tabla7[[#This Row],[Código del cliente]],Tablas!$O$4:$S$16,2,0)</f>
        <v>EMPRESA DEL NORTE</v>
      </c>
      <c r="J221" s="8" t="str">
        <f>VLOOKUP(Tabla7[[#This Row],[Código del cliente]],Tablas!$O$4:$S$16,3,0)</f>
        <v>HOMECENTER</v>
      </c>
      <c r="K221" s="10">
        <v>43304</v>
      </c>
      <c r="L221" s="8">
        <f t="shared" si="6"/>
        <v>29</v>
      </c>
      <c r="M221" s="8">
        <f>VLOOKUP(D221,Tabla1345[#All],5,0)</f>
        <v>20</v>
      </c>
      <c r="N221" s="15" t="str">
        <f t="shared" si="7"/>
        <v>NO</v>
      </c>
      <c r="O221" s="15" t="s">
        <v>884</v>
      </c>
      <c r="P221" s="15" t="s">
        <v>885</v>
      </c>
      <c r="Q221" s="15" t="str">
        <f>VLOOKUP(MONTH(Tabla7[[#This Row],[Fecha]]),Tablas!$U$4:$V$15,2,0)</f>
        <v>Jun</v>
      </c>
      <c r="R221" s="8">
        <f>YEAR(Tabla7[[#This Row],[Fecha]])</f>
        <v>2018</v>
      </c>
    </row>
    <row r="222" spans="2:18" x14ac:dyDescent="0.2">
      <c r="B222" s="10">
        <v>43285</v>
      </c>
      <c r="C222" s="8" t="s">
        <v>915</v>
      </c>
      <c r="D222" s="8">
        <v>301011</v>
      </c>
      <c r="E222" s="8" t="str">
        <f>VLOOKUP(D222,Tablas!$B$4:$C$1060,2,0)</f>
        <v>PUÑO DE GOMA DERCHO</v>
      </c>
      <c r="F222" s="8" t="str">
        <f>VLOOKUP(D222,Tablas!$B:$E,4,0)</f>
        <v>UN</v>
      </c>
      <c r="G222" s="8" t="str">
        <f>VLOOKUP(D222,Tablas!$B:$D,3,0)</f>
        <v>11 - LLANTAS Y HULES</v>
      </c>
      <c r="H222" s="8">
        <v>100001</v>
      </c>
      <c r="I222" s="8" t="str">
        <f>VLOOKUP(Tabla7[[#This Row],[Código del cliente]],Tablas!$O$4:$S$16,2,0)</f>
        <v>EMPRESA DEL SUR</v>
      </c>
      <c r="J222" s="8" t="str">
        <f>VLOOKUP(Tabla7[[#This Row],[Código del cliente]],Tablas!$O$4:$S$16,3,0)</f>
        <v>RETAIL</v>
      </c>
      <c r="K222" s="10">
        <v>43319</v>
      </c>
      <c r="L222" s="8">
        <f t="shared" si="6"/>
        <v>34</v>
      </c>
      <c r="M222" s="8">
        <f>VLOOKUP(D222,Tabla1345[#All],5,0)</f>
        <v>11</v>
      </c>
      <c r="N222" s="15" t="str">
        <f t="shared" si="7"/>
        <v>NO</v>
      </c>
      <c r="O222" s="15" t="s">
        <v>884</v>
      </c>
      <c r="P222" s="15" t="s">
        <v>884</v>
      </c>
      <c r="Q222" s="15" t="str">
        <f>VLOOKUP(MONTH(Tabla7[[#This Row],[Fecha]]),Tablas!$U$4:$V$15,2,0)</f>
        <v>Jul</v>
      </c>
      <c r="R222" s="8">
        <f>YEAR(Tabla7[[#This Row],[Fecha]])</f>
        <v>2018</v>
      </c>
    </row>
    <row r="223" spans="2:18" x14ac:dyDescent="0.2">
      <c r="B223" s="10">
        <v>43150</v>
      </c>
      <c r="C223" s="8" t="s">
        <v>916</v>
      </c>
      <c r="D223" s="8">
        <v>300559</v>
      </c>
      <c r="E223" s="8" t="str">
        <f>VLOOKUP(D223,Tablas!$B$4:$C$1060,2,0)</f>
        <v>PARRILLA/PLATA/.</v>
      </c>
      <c r="F223" s="8" t="str">
        <f>VLOOKUP(D223,Tablas!$B:$E,4,0)</f>
        <v>UN</v>
      </c>
      <c r="G223" s="8" t="str">
        <f>VLOOKUP(D223,Tablas!$B:$D,3,0)</f>
        <v>05 - COLISION</v>
      </c>
      <c r="H223" s="8">
        <v>100004</v>
      </c>
      <c r="I223" s="8" t="str">
        <f>VLOOKUP(Tabla7[[#This Row],[Código del cliente]],Tablas!$O$4:$S$16,2,0)</f>
        <v>EMPRESA DEL NORTE</v>
      </c>
      <c r="J223" s="8" t="str">
        <f>VLOOKUP(Tabla7[[#This Row],[Código del cliente]],Tablas!$O$4:$S$16,3,0)</f>
        <v>HOMECENTER</v>
      </c>
      <c r="K223" s="10">
        <v>43181</v>
      </c>
      <c r="L223" s="8">
        <f t="shared" si="6"/>
        <v>31</v>
      </c>
      <c r="M223" s="8">
        <f>VLOOKUP(D223,Tabla1345[#All],5,0)</f>
        <v>5</v>
      </c>
      <c r="N223" s="15" t="str">
        <f t="shared" si="7"/>
        <v>NO</v>
      </c>
      <c r="O223" s="15" t="s">
        <v>884</v>
      </c>
      <c r="P223" s="15" t="s">
        <v>885</v>
      </c>
      <c r="Q223" s="15" t="str">
        <f>VLOOKUP(MONTH(Tabla7[[#This Row],[Fecha]]),Tablas!$U$4:$V$15,2,0)</f>
        <v>Feb</v>
      </c>
      <c r="R223" s="8">
        <f>YEAR(Tabla7[[#This Row],[Fecha]])</f>
        <v>2018</v>
      </c>
    </row>
    <row r="224" spans="2:18" x14ac:dyDescent="0.2">
      <c r="B224" s="10">
        <v>43210</v>
      </c>
      <c r="C224" s="8" t="s">
        <v>917</v>
      </c>
      <c r="D224" s="8">
        <v>300506</v>
      </c>
      <c r="E224" s="8" t="str">
        <f>VLOOKUP(D224,Tablas!$B$4:$C$1060,2,0)</f>
        <v>CUBIERTA LATERAL IZQ ROJA</v>
      </c>
      <c r="F224" s="8" t="str">
        <f>VLOOKUP(D224,Tablas!$B:$E,4,0)</f>
        <v>UN</v>
      </c>
      <c r="G224" s="8" t="str">
        <f>VLOOKUP(D224,Tablas!$B:$D,3,0)</f>
        <v>05 - COLISION</v>
      </c>
      <c r="H224" s="8">
        <v>100008</v>
      </c>
      <c r="I224" s="8" t="str">
        <f>VLOOKUP(Tabla7[[#This Row],[Código del cliente]],Tablas!$O$4:$S$16,2,0)</f>
        <v>LA PODEROSA S.A</v>
      </c>
      <c r="J224" s="8" t="str">
        <f>VLOOKUP(Tabla7[[#This Row],[Código del cliente]],Tablas!$O$4:$S$16,3,0)</f>
        <v>DISTRIBUIDORES</v>
      </c>
      <c r="K224" s="10">
        <v>43231</v>
      </c>
      <c r="L224" s="8">
        <f t="shared" si="6"/>
        <v>21</v>
      </c>
      <c r="M224" s="8">
        <f>VLOOKUP(D224,Tabla1345[#All],5,0)</f>
        <v>23</v>
      </c>
      <c r="N224" s="15" t="str">
        <f t="shared" si="7"/>
        <v>SI</v>
      </c>
      <c r="O224" s="15" t="s">
        <v>884</v>
      </c>
      <c r="P224" s="15" t="s">
        <v>884</v>
      </c>
      <c r="Q224" s="15" t="str">
        <f>VLOOKUP(MONTH(Tabla7[[#This Row],[Fecha]]),Tablas!$U$4:$V$15,2,0)</f>
        <v>Abr</v>
      </c>
      <c r="R224" s="8">
        <f>YEAR(Tabla7[[#This Row],[Fecha]])</f>
        <v>2018</v>
      </c>
    </row>
    <row r="225" spans="2:18" x14ac:dyDescent="0.2">
      <c r="B225" s="10">
        <v>43300</v>
      </c>
      <c r="C225" s="8" t="s">
        <v>918</v>
      </c>
      <c r="D225" s="8">
        <v>300448</v>
      </c>
      <c r="E225" s="8" t="str">
        <f>VLOOKUP(D225,Tablas!$B$4:$C$1060,2,0)</f>
        <v>EMPAQUETADURA CENTRAL CARTER</v>
      </c>
      <c r="F225" s="8" t="str">
        <f>VLOOKUP(D225,Tablas!$B:$E,4,0)</f>
        <v>UN</v>
      </c>
      <c r="G225" s="8" t="str">
        <f>VLOOKUP(D225,Tablas!$B:$D,3,0)</f>
        <v>15 - MISCELANEOS</v>
      </c>
      <c r="H225" s="8">
        <v>100012</v>
      </c>
      <c r="I225" s="8" t="str">
        <f>VLOOKUP(Tabla7[[#This Row],[Código del cliente]],Tablas!$O$4:$S$16,2,0)</f>
        <v>MAESTRO</v>
      </c>
      <c r="J225" s="8" t="str">
        <f>VLOOKUP(Tabla7[[#This Row],[Código del cliente]],Tablas!$O$4:$S$16,3,0)</f>
        <v>INSTITUCIONAL</v>
      </c>
      <c r="K225" s="10">
        <v>43305</v>
      </c>
      <c r="L225" s="8">
        <f t="shared" si="6"/>
        <v>5</v>
      </c>
      <c r="M225" s="8">
        <f>VLOOKUP(D225,Tabla1345[#All],5,0)</f>
        <v>24</v>
      </c>
      <c r="N225" s="15" t="str">
        <f t="shared" si="7"/>
        <v>SI</v>
      </c>
      <c r="O225" s="15" t="s">
        <v>885</v>
      </c>
      <c r="P225" s="15" t="s">
        <v>884</v>
      </c>
      <c r="Q225" s="15" t="str">
        <f>VLOOKUP(MONTH(Tabla7[[#This Row],[Fecha]]),Tablas!$U$4:$V$15,2,0)</f>
        <v>Jul</v>
      </c>
      <c r="R225" s="8">
        <f>YEAR(Tabla7[[#This Row],[Fecha]])</f>
        <v>2018</v>
      </c>
    </row>
    <row r="226" spans="2:18" x14ac:dyDescent="0.2">
      <c r="B226" s="10">
        <v>43196</v>
      </c>
      <c r="C226" s="8" t="s">
        <v>919</v>
      </c>
      <c r="D226" s="8">
        <v>300706</v>
      </c>
      <c r="E226" s="8" t="str">
        <f>VLOOKUP(D226,Tablas!$B$4:$C$1060,2,0)</f>
        <v>AJUSTADOR DE CADENA IZQUIERDO</v>
      </c>
      <c r="F226" s="8" t="str">
        <f>VLOOKUP(D226,Tablas!$B:$E,4,0)</f>
        <v>UN</v>
      </c>
      <c r="G226" s="8" t="str">
        <f>VLOOKUP(D226,Tablas!$B:$D,3,0)</f>
        <v>13 - TRACCION</v>
      </c>
      <c r="H226" s="8">
        <v>100011</v>
      </c>
      <c r="I226" s="8" t="str">
        <f>VLOOKUP(Tabla7[[#This Row],[Código del cliente]],Tablas!$O$4:$S$16,2,0)</f>
        <v>CONCYSA</v>
      </c>
      <c r="J226" s="8" t="str">
        <f>VLOOKUP(Tabla7[[#This Row],[Código del cliente]],Tablas!$O$4:$S$16,3,0)</f>
        <v>PROYECTOS</v>
      </c>
      <c r="K226" s="10">
        <v>43231</v>
      </c>
      <c r="L226" s="8">
        <f t="shared" si="6"/>
        <v>35</v>
      </c>
      <c r="M226" s="8">
        <f>VLOOKUP(D226,Tabla1345[#All],5,0)</f>
        <v>12</v>
      </c>
      <c r="N226" s="15" t="str">
        <f t="shared" si="7"/>
        <v>NO</v>
      </c>
      <c r="O226" s="15" t="s">
        <v>884</v>
      </c>
      <c r="P226" s="15" t="s">
        <v>884</v>
      </c>
      <c r="Q226" s="15" t="str">
        <f>VLOOKUP(MONTH(Tabla7[[#This Row],[Fecha]]),Tablas!$U$4:$V$15,2,0)</f>
        <v>Abr</v>
      </c>
      <c r="R226" s="8">
        <f>YEAR(Tabla7[[#This Row],[Fecha]])</f>
        <v>2018</v>
      </c>
    </row>
    <row r="227" spans="2:18" x14ac:dyDescent="0.2">
      <c r="B227" s="10">
        <v>43163</v>
      </c>
      <c r="C227" s="8" t="s">
        <v>920</v>
      </c>
      <c r="D227" s="8">
        <v>301037</v>
      </c>
      <c r="E227" s="8" t="str">
        <f>VLOOKUP(D227,Tablas!$B$4:$C$1060,2,0)</f>
        <v>PALANCA DE FRENO DELANTERO</v>
      </c>
      <c r="F227" s="8" t="str">
        <f>VLOOKUP(D227,Tablas!$B:$E,4,0)</f>
        <v>UN</v>
      </c>
      <c r="G227" s="8" t="str">
        <f>VLOOKUP(D227,Tablas!$B:$D,3,0)</f>
        <v>10 - PALANCAS Y CHICOTES</v>
      </c>
      <c r="H227" s="8">
        <v>100009</v>
      </c>
      <c r="I227" s="8" t="str">
        <f>VLOOKUP(Tabla7[[#This Row],[Código del cliente]],Tablas!$O$4:$S$16,2,0)</f>
        <v>CIA S.A</v>
      </c>
      <c r="J227" s="8" t="str">
        <f>VLOOKUP(Tabla7[[#This Row],[Código del cliente]],Tablas!$O$4:$S$16,3,0)</f>
        <v>MAYORISTAS</v>
      </c>
      <c r="K227" s="10">
        <v>43197</v>
      </c>
      <c r="L227" s="8">
        <f t="shared" si="6"/>
        <v>34</v>
      </c>
      <c r="M227" s="8">
        <f>VLOOKUP(D227,Tabla1345[#All],5,0)</f>
        <v>7</v>
      </c>
      <c r="N227" s="15" t="str">
        <f t="shared" si="7"/>
        <v>NO</v>
      </c>
      <c r="O227" s="15" t="s">
        <v>884</v>
      </c>
      <c r="P227" s="15" t="s">
        <v>884</v>
      </c>
      <c r="Q227" s="15" t="str">
        <f>VLOOKUP(MONTH(Tabla7[[#This Row],[Fecha]]),Tablas!$U$4:$V$15,2,0)</f>
        <v>Mar</v>
      </c>
      <c r="R227" s="8">
        <f>YEAR(Tabla7[[#This Row],[Fecha]])</f>
        <v>2018</v>
      </c>
    </row>
    <row r="228" spans="2:18" x14ac:dyDescent="0.2">
      <c r="B228" s="10">
        <v>43104</v>
      </c>
      <c r="C228" s="8" t="s">
        <v>921</v>
      </c>
      <c r="D228" s="8">
        <v>300393</v>
      </c>
      <c r="E228" s="8" t="str">
        <f>VLOOKUP(D228,Tablas!$B$4:$C$1060,2,0)</f>
        <v>TORNILLO GUIA 6M*32</v>
      </c>
      <c r="F228" s="8" t="str">
        <f>VLOOKUP(D228,Tablas!$B:$E,4,0)</f>
        <v>UN</v>
      </c>
      <c r="G228" s="8" t="str">
        <f>VLOOKUP(D228,Tablas!$B:$D,3,0)</f>
        <v>09 - PARTES DE MOTOR</v>
      </c>
      <c r="H228" s="8">
        <v>100003</v>
      </c>
      <c r="I228" s="8" t="str">
        <f>VLOOKUP(Tabla7[[#This Row],[Código del cliente]],Tablas!$O$4:$S$16,2,0)</f>
        <v>JUAN SOSA</v>
      </c>
      <c r="J228" s="8" t="str">
        <f>VLOOKUP(Tabla7[[#This Row],[Código del cliente]],Tablas!$O$4:$S$16,3,0)</f>
        <v>HOMECENTER</v>
      </c>
      <c r="K228" s="10">
        <v>43109</v>
      </c>
      <c r="L228" s="8">
        <f t="shared" si="6"/>
        <v>5</v>
      </c>
      <c r="M228" s="8">
        <f>VLOOKUP(D228,Tabla1345[#All],5,0)</f>
        <v>8</v>
      </c>
      <c r="N228" s="15" t="str">
        <f t="shared" si="7"/>
        <v>SI</v>
      </c>
      <c r="O228" s="15" t="s">
        <v>884</v>
      </c>
      <c r="P228" s="15" t="s">
        <v>884</v>
      </c>
      <c r="Q228" s="15" t="str">
        <f>VLOOKUP(MONTH(Tabla7[[#This Row],[Fecha]]),Tablas!$U$4:$V$15,2,0)</f>
        <v>Ene</v>
      </c>
      <c r="R228" s="8">
        <f>YEAR(Tabla7[[#This Row],[Fecha]])</f>
        <v>2018</v>
      </c>
    </row>
    <row r="229" spans="2:18" x14ac:dyDescent="0.2">
      <c r="B229" s="10">
        <v>43223</v>
      </c>
      <c r="C229" s="8" t="s">
        <v>922</v>
      </c>
      <c r="D229" s="8">
        <v>300049</v>
      </c>
      <c r="E229" s="8" t="str">
        <f>VLOOKUP(D229,Tablas!$B$4:$C$1060,2,0)</f>
        <v>LLANTA TRASERA 3.00/R18</v>
      </c>
      <c r="F229" s="8" t="str">
        <f>VLOOKUP(D229,Tablas!$B:$E,4,0)</f>
        <v>UN</v>
      </c>
      <c r="G229" s="8" t="str">
        <f>VLOOKUP(D229,Tablas!$B:$D,3,0)</f>
        <v>11 - LLANTAS Y HULES</v>
      </c>
      <c r="H229" s="8">
        <v>100011</v>
      </c>
      <c r="I229" s="8" t="str">
        <f>VLOOKUP(Tabla7[[#This Row],[Código del cliente]],Tablas!$O$4:$S$16,2,0)</f>
        <v>CONCYSA</v>
      </c>
      <c r="J229" s="8" t="str">
        <f>VLOOKUP(Tabla7[[#This Row],[Código del cliente]],Tablas!$O$4:$S$16,3,0)</f>
        <v>PROYECTOS</v>
      </c>
      <c r="K229" s="10">
        <v>43251</v>
      </c>
      <c r="L229" s="8">
        <f t="shared" si="6"/>
        <v>28</v>
      </c>
      <c r="M229" s="8">
        <f>VLOOKUP(D229,Tabla1345[#All],5,0)</f>
        <v>12</v>
      </c>
      <c r="N229" s="15" t="str">
        <f t="shared" si="7"/>
        <v>NO</v>
      </c>
      <c r="O229" s="15" t="s">
        <v>884</v>
      </c>
      <c r="P229" s="15" t="s">
        <v>884</v>
      </c>
      <c r="Q229" s="15" t="str">
        <f>VLOOKUP(MONTH(Tabla7[[#This Row],[Fecha]]),Tablas!$U$4:$V$15,2,0)</f>
        <v>May</v>
      </c>
      <c r="R229" s="8">
        <f>YEAR(Tabla7[[#This Row],[Fecha]])</f>
        <v>2018</v>
      </c>
    </row>
    <row r="230" spans="2:18" x14ac:dyDescent="0.2">
      <c r="B230" s="10">
        <v>43199</v>
      </c>
      <c r="C230" s="8" t="s">
        <v>923</v>
      </c>
      <c r="D230" s="8">
        <v>300933</v>
      </c>
      <c r="E230" s="8" t="str">
        <f>VLOOKUP(D230,Tablas!$B$4:$C$1060,2,0)</f>
        <v>CUBIERTA IZQ DE CABEZA CILINDR</v>
      </c>
      <c r="F230" s="8" t="str">
        <f>VLOOKUP(D230,Tablas!$B:$E,4,0)</f>
        <v>UN</v>
      </c>
      <c r="G230" s="8" t="str">
        <f>VLOOKUP(D230,Tablas!$B:$D,3,0)</f>
        <v>09 - PARTES DE MOTOR</v>
      </c>
      <c r="H230" s="8">
        <v>100008</v>
      </c>
      <c r="I230" s="8" t="str">
        <f>VLOOKUP(Tabla7[[#This Row],[Código del cliente]],Tablas!$O$4:$S$16,2,0)</f>
        <v>LA PODEROSA S.A</v>
      </c>
      <c r="J230" s="8" t="str">
        <f>VLOOKUP(Tabla7[[#This Row],[Código del cliente]],Tablas!$O$4:$S$16,3,0)</f>
        <v>DISTRIBUIDORES</v>
      </c>
      <c r="K230" s="10">
        <v>43234</v>
      </c>
      <c r="L230" s="8">
        <f t="shared" si="6"/>
        <v>35</v>
      </c>
      <c r="M230" s="8">
        <f>VLOOKUP(D230,Tabla1345[#All],5,0)</f>
        <v>25</v>
      </c>
      <c r="N230" s="15" t="str">
        <f t="shared" si="7"/>
        <v>NO</v>
      </c>
      <c r="O230" s="15" t="s">
        <v>885</v>
      </c>
      <c r="P230" s="15" t="s">
        <v>884</v>
      </c>
      <c r="Q230" s="15" t="str">
        <f>VLOOKUP(MONTH(Tabla7[[#This Row],[Fecha]]),Tablas!$U$4:$V$15,2,0)</f>
        <v>Abr</v>
      </c>
      <c r="R230" s="8">
        <f>YEAR(Tabla7[[#This Row],[Fecha]])</f>
        <v>2018</v>
      </c>
    </row>
    <row r="231" spans="2:18" x14ac:dyDescent="0.2">
      <c r="B231" s="10">
        <v>43171</v>
      </c>
      <c r="C231" s="8" t="s">
        <v>924</v>
      </c>
      <c r="D231" s="8">
        <v>300824</v>
      </c>
      <c r="E231" s="8" t="str">
        <f>VLOOKUP(D231,Tablas!$B$4:$C$1060,2,0)</f>
        <v>RESORTE PARADOR LATERAL</v>
      </c>
      <c r="F231" s="8" t="str">
        <f>VLOOKUP(D231,Tablas!$B:$E,4,0)</f>
        <v>UN</v>
      </c>
      <c r="G231" s="8" t="str">
        <f>VLOOKUP(D231,Tablas!$B:$D,3,0)</f>
        <v>07 - PEDALES Y POSAPIES</v>
      </c>
      <c r="H231" s="8">
        <v>100009</v>
      </c>
      <c r="I231" s="8" t="str">
        <f>VLOOKUP(Tabla7[[#This Row],[Código del cliente]],Tablas!$O$4:$S$16,2,0)</f>
        <v>CIA S.A</v>
      </c>
      <c r="J231" s="8" t="str">
        <f>VLOOKUP(Tabla7[[#This Row],[Código del cliente]],Tablas!$O$4:$S$16,3,0)</f>
        <v>MAYORISTAS</v>
      </c>
      <c r="K231" s="10">
        <v>43206</v>
      </c>
      <c r="L231" s="8">
        <f t="shared" si="6"/>
        <v>35</v>
      </c>
      <c r="M231" s="8">
        <f>VLOOKUP(D231,Tabla1345[#All],5,0)</f>
        <v>8</v>
      </c>
      <c r="N231" s="15" t="str">
        <f t="shared" si="7"/>
        <v>NO</v>
      </c>
      <c r="O231" s="15" t="s">
        <v>884</v>
      </c>
      <c r="P231" s="15" t="s">
        <v>884</v>
      </c>
      <c r="Q231" s="15" t="str">
        <f>VLOOKUP(MONTH(Tabla7[[#This Row],[Fecha]]),Tablas!$U$4:$V$15,2,0)</f>
        <v>Mar</v>
      </c>
      <c r="R231" s="8">
        <f>YEAR(Tabla7[[#This Row],[Fecha]])</f>
        <v>2018</v>
      </c>
    </row>
    <row r="232" spans="2:18" x14ac:dyDescent="0.2">
      <c r="B232" s="10">
        <v>43185</v>
      </c>
      <c r="C232" s="8" t="s">
        <v>925</v>
      </c>
      <c r="D232" s="8">
        <v>300154</v>
      </c>
      <c r="E232" s="8" t="str">
        <f>VLOOKUP(D232,Tablas!$B$4:$C$1060,2,0)</f>
        <v>CUBIERTA DECORATIV/AMARI/.</v>
      </c>
      <c r="F232" s="8" t="str">
        <f>VLOOKUP(D232,Tablas!$B:$E,4,0)</f>
        <v>UN</v>
      </c>
      <c r="G232" s="8" t="str">
        <f>VLOOKUP(D232,Tablas!$B:$D,3,0)</f>
        <v>05 - COLISION</v>
      </c>
      <c r="H232" s="8">
        <v>100010</v>
      </c>
      <c r="I232" s="8" t="str">
        <f>VLOOKUP(Tabla7[[#This Row],[Código del cliente]],Tablas!$O$4:$S$16,2,0)</f>
        <v>LIMA EIRL</v>
      </c>
      <c r="J232" s="8" t="str">
        <f>VLOOKUP(Tabla7[[#This Row],[Código del cliente]],Tablas!$O$4:$S$16,3,0)</f>
        <v>CORPORATIVO</v>
      </c>
      <c r="K232" s="10">
        <v>43224</v>
      </c>
      <c r="L232" s="8">
        <f t="shared" si="6"/>
        <v>39</v>
      </c>
      <c r="M232" s="8">
        <f>VLOOKUP(D232,Tabla1345[#All],5,0)</f>
        <v>24</v>
      </c>
      <c r="N232" s="15" t="str">
        <f t="shared" si="7"/>
        <v>NO</v>
      </c>
      <c r="O232" s="15" t="s">
        <v>884</v>
      </c>
      <c r="P232" s="15" t="s">
        <v>884</v>
      </c>
      <c r="Q232" s="15" t="str">
        <f>VLOOKUP(MONTH(Tabla7[[#This Row],[Fecha]]),Tablas!$U$4:$V$15,2,0)</f>
        <v>Mar</v>
      </c>
      <c r="R232" s="8">
        <f>YEAR(Tabla7[[#This Row],[Fecha]])</f>
        <v>2018</v>
      </c>
    </row>
    <row r="233" spans="2:18" x14ac:dyDescent="0.2">
      <c r="B233" s="10">
        <v>43142</v>
      </c>
      <c r="C233" s="8" t="s">
        <v>926</v>
      </c>
      <c r="D233" s="8">
        <v>300811</v>
      </c>
      <c r="E233" s="8" t="str">
        <f>VLOOKUP(D233,Tablas!$B$4:$C$1060,2,0)</f>
        <v>GOMA POSAPIES</v>
      </c>
      <c r="F233" s="8" t="str">
        <f>VLOOKUP(D233,Tablas!$B:$E,4,0)</f>
        <v>UN</v>
      </c>
      <c r="G233" s="8" t="str">
        <f>VLOOKUP(D233,Tablas!$B:$D,3,0)</f>
        <v>11 - LLANTAS Y HULES</v>
      </c>
      <c r="H233" s="8">
        <v>100009</v>
      </c>
      <c r="I233" s="8" t="str">
        <f>VLOOKUP(Tabla7[[#This Row],[Código del cliente]],Tablas!$O$4:$S$16,2,0)</f>
        <v>CIA S.A</v>
      </c>
      <c r="J233" s="8" t="str">
        <f>VLOOKUP(Tabla7[[#This Row],[Código del cliente]],Tablas!$O$4:$S$16,3,0)</f>
        <v>MAYORISTAS</v>
      </c>
      <c r="K233" s="10">
        <v>43182</v>
      </c>
      <c r="L233" s="8">
        <f t="shared" si="6"/>
        <v>40</v>
      </c>
      <c r="M233" s="8">
        <f>VLOOKUP(D233,Tabla1345[#All],5,0)</f>
        <v>12</v>
      </c>
      <c r="N233" s="15" t="str">
        <f t="shared" si="7"/>
        <v>NO</v>
      </c>
      <c r="O233" s="15" t="s">
        <v>884</v>
      </c>
      <c r="P233" s="15" t="s">
        <v>884</v>
      </c>
      <c r="Q233" s="15" t="str">
        <f>VLOOKUP(MONTH(Tabla7[[#This Row],[Fecha]]),Tablas!$U$4:$V$15,2,0)</f>
        <v>Feb</v>
      </c>
      <c r="R233" s="8">
        <f>YEAR(Tabla7[[#This Row],[Fecha]])</f>
        <v>2018</v>
      </c>
    </row>
    <row r="234" spans="2:18" x14ac:dyDescent="0.2">
      <c r="B234" s="10">
        <v>43188</v>
      </c>
      <c r="C234" s="8" t="s">
        <v>927</v>
      </c>
      <c r="D234" s="8">
        <v>300985</v>
      </c>
      <c r="E234" s="8" t="str">
        <f>VLOOKUP(D234,Tablas!$B$4:$C$1060,2,0)</f>
        <v>POSICIONADOR FIJADOR DE TREN D</v>
      </c>
      <c r="F234" s="8" t="str">
        <f>VLOOKUP(D234,Tablas!$B:$E,4,0)</f>
        <v>UN</v>
      </c>
      <c r="G234" s="8" t="str">
        <f>VLOOKUP(D234,Tablas!$B:$D,3,0)</f>
        <v>09 - PARTES DE MOTOR</v>
      </c>
      <c r="H234" s="8">
        <v>100002</v>
      </c>
      <c r="I234" s="8" t="str">
        <f>VLOOKUP(Tabla7[[#This Row],[Código del cliente]],Tablas!$O$4:$S$16,2,0)</f>
        <v>EL DORADO</v>
      </c>
      <c r="J234" s="8" t="str">
        <f>VLOOKUP(Tabla7[[#This Row],[Código del cliente]],Tablas!$O$4:$S$16,3,0)</f>
        <v>RETAIL</v>
      </c>
      <c r="K234" s="10">
        <v>43210</v>
      </c>
      <c r="L234" s="8">
        <f t="shared" si="6"/>
        <v>22</v>
      </c>
      <c r="M234" s="8">
        <f>VLOOKUP(D234,Tabla1345[#All],5,0)</f>
        <v>7</v>
      </c>
      <c r="N234" s="15" t="str">
        <f t="shared" si="7"/>
        <v>NO</v>
      </c>
      <c r="O234" s="15" t="s">
        <v>884</v>
      </c>
      <c r="P234" s="15" t="s">
        <v>884</v>
      </c>
      <c r="Q234" s="15" t="str">
        <f>VLOOKUP(MONTH(Tabla7[[#This Row],[Fecha]]),Tablas!$U$4:$V$15,2,0)</f>
        <v>Mar</v>
      </c>
      <c r="R234" s="8">
        <f>YEAR(Tabla7[[#This Row],[Fecha]])</f>
        <v>2018</v>
      </c>
    </row>
    <row r="235" spans="2:18" x14ac:dyDescent="0.2">
      <c r="B235" s="10">
        <v>43210</v>
      </c>
      <c r="C235" s="8" t="s">
        <v>928</v>
      </c>
      <c r="D235" s="8">
        <v>300033</v>
      </c>
      <c r="E235" s="8" t="str">
        <f>VLOOKUP(D235,Tablas!$B$4:$C$1060,2,0)</f>
        <v>MARTILLO IMPULSOR DE VALVULA</v>
      </c>
      <c r="F235" s="8" t="str">
        <f>VLOOKUP(D235,Tablas!$B:$E,4,0)</f>
        <v>UN</v>
      </c>
      <c r="G235" s="8" t="str">
        <f>VLOOKUP(D235,Tablas!$B:$D,3,0)</f>
        <v>09 - PARTES DE MOTOR</v>
      </c>
      <c r="H235" s="8">
        <v>100007</v>
      </c>
      <c r="I235" s="8" t="str">
        <f>VLOOKUP(Tabla7[[#This Row],[Código del cliente]],Tablas!$O$4:$S$16,2,0)</f>
        <v>INPACTO S.A</v>
      </c>
      <c r="J235" s="8" t="str">
        <f>VLOOKUP(Tabla7[[#This Row],[Código del cliente]],Tablas!$O$4:$S$16,3,0)</f>
        <v>RETAIL</v>
      </c>
      <c r="K235" s="10">
        <v>43244</v>
      </c>
      <c r="L235" s="8">
        <f t="shared" si="6"/>
        <v>34</v>
      </c>
      <c r="M235" s="8">
        <f>VLOOKUP(D235,Tabla1345[#All],5,0)</f>
        <v>7</v>
      </c>
      <c r="N235" s="15" t="str">
        <f t="shared" si="7"/>
        <v>NO</v>
      </c>
      <c r="O235" s="15" t="s">
        <v>884</v>
      </c>
      <c r="P235" s="15" t="s">
        <v>884</v>
      </c>
      <c r="Q235" s="15" t="str">
        <f>VLOOKUP(MONTH(Tabla7[[#This Row],[Fecha]]),Tablas!$U$4:$V$15,2,0)</f>
        <v>Abr</v>
      </c>
      <c r="R235" s="8">
        <f>YEAR(Tabla7[[#This Row],[Fecha]])</f>
        <v>2018</v>
      </c>
    </row>
    <row r="236" spans="2:18" x14ac:dyDescent="0.2">
      <c r="B236" s="10">
        <v>43254</v>
      </c>
      <c r="C236" s="8" t="s">
        <v>929</v>
      </c>
      <c r="D236" s="8">
        <v>301056</v>
      </c>
      <c r="E236" s="8" t="str">
        <f>VLOOKUP(D236,Tablas!$B$4:$C$1060,2,0)</f>
        <v>CUBIERTA DECORATIVA IZQUIERDA</v>
      </c>
      <c r="F236" s="8" t="str">
        <f>VLOOKUP(D236,Tablas!$B:$E,4,0)</f>
        <v>UN</v>
      </c>
      <c r="G236" s="8" t="str">
        <f>VLOOKUP(D236,Tablas!$B:$D,3,0)</f>
        <v>09 - PARTES DE MOTOR</v>
      </c>
      <c r="H236" s="8">
        <v>100010</v>
      </c>
      <c r="I236" s="8" t="str">
        <f>VLOOKUP(Tabla7[[#This Row],[Código del cliente]],Tablas!$O$4:$S$16,2,0)</f>
        <v>LIMA EIRL</v>
      </c>
      <c r="J236" s="8" t="str">
        <f>VLOOKUP(Tabla7[[#This Row],[Código del cliente]],Tablas!$O$4:$S$16,3,0)</f>
        <v>CORPORATIVO</v>
      </c>
      <c r="K236" s="10">
        <v>43291</v>
      </c>
      <c r="L236" s="8">
        <f t="shared" si="6"/>
        <v>37</v>
      </c>
      <c r="M236" s="8">
        <f>VLOOKUP(D236,Tabla1345[#All],5,0)</f>
        <v>8</v>
      </c>
      <c r="N236" s="15" t="str">
        <f t="shared" si="7"/>
        <v>NO</v>
      </c>
      <c r="O236" s="15" t="s">
        <v>884</v>
      </c>
      <c r="P236" s="15" t="s">
        <v>884</v>
      </c>
      <c r="Q236" s="15" t="str">
        <f>VLOOKUP(MONTH(Tabla7[[#This Row],[Fecha]]),Tablas!$U$4:$V$15,2,0)</f>
        <v>Jun</v>
      </c>
      <c r="R236" s="8">
        <f>YEAR(Tabla7[[#This Row],[Fecha]])</f>
        <v>2018</v>
      </c>
    </row>
    <row r="237" spans="2:18" x14ac:dyDescent="0.2">
      <c r="B237" s="10">
        <v>43103</v>
      </c>
      <c r="C237" s="8" t="s">
        <v>930</v>
      </c>
      <c r="D237" s="8">
        <v>300452</v>
      </c>
      <c r="E237" s="8" t="str">
        <f>VLOOKUP(D237,Tablas!$B$4:$C$1060,2,0)</f>
        <v>CRISTAL DEL FARO</v>
      </c>
      <c r="F237" s="8" t="str">
        <f>VLOOKUP(D237,Tablas!$B:$E,4,0)</f>
        <v>UN</v>
      </c>
      <c r="G237" s="8" t="str">
        <f>VLOOKUP(D237,Tablas!$B:$D,3,0)</f>
        <v>14 - LUCES</v>
      </c>
      <c r="H237" s="8">
        <v>100009</v>
      </c>
      <c r="I237" s="8" t="str">
        <f>VLOOKUP(Tabla7[[#This Row],[Código del cliente]],Tablas!$O$4:$S$16,2,0)</f>
        <v>CIA S.A</v>
      </c>
      <c r="J237" s="8" t="str">
        <f>VLOOKUP(Tabla7[[#This Row],[Código del cliente]],Tablas!$O$4:$S$16,3,0)</f>
        <v>MAYORISTAS</v>
      </c>
      <c r="K237" s="10">
        <v>43109</v>
      </c>
      <c r="L237" s="8">
        <f t="shared" si="6"/>
        <v>6</v>
      </c>
      <c r="M237" s="8">
        <f>VLOOKUP(D237,Tabla1345[#All],5,0)</f>
        <v>17</v>
      </c>
      <c r="N237" s="15" t="str">
        <f t="shared" si="7"/>
        <v>SI</v>
      </c>
      <c r="O237" s="15" t="s">
        <v>884</v>
      </c>
      <c r="P237" s="15" t="s">
        <v>884</v>
      </c>
      <c r="Q237" s="15" t="str">
        <f>VLOOKUP(MONTH(Tabla7[[#This Row],[Fecha]]),Tablas!$U$4:$V$15,2,0)</f>
        <v>Ene</v>
      </c>
      <c r="R237" s="8">
        <f>YEAR(Tabla7[[#This Row],[Fecha]])</f>
        <v>2018</v>
      </c>
    </row>
    <row r="238" spans="2:18" x14ac:dyDescent="0.2">
      <c r="B238" s="10">
        <v>43151</v>
      </c>
      <c r="C238" s="8" t="s">
        <v>931</v>
      </c>
      <c r="D238" s="8">
        <v>300723</v>
      </c>
      <c r="E238" s="8" t="str">
        <f>VLOOKUP(D238,Tablas!$B$4:$C$1060,2,0)</f>
        <v>O-RING 3*33.5</v>
      </c>
      <c r="F238" s="8" t="str">
        <f>VLOOKUP(D238,Tablas!$B:$E,4,0)</f>
        <v>UN</v>
      </c>
      <c r="G238" s="8" t="str">
        <f>VLOOKUP(D238,Tablas!$B:$D,3,0)</f>
        <v>09 - PARTES DE MOTOR</v>
      </c>
      <c r="H238" s="8">
        <v>100004</v>
      </c>
      <c r="I238" s="8" t="str">
        <f>VLOOKUP(Tabla7[[#This Row],[Código del cliente]],Tablas!$O$4:$S$16,2,0)</f>
        <v>EMPRESA DEL NORTE</v>
      </c>
      <c r="J238" s="8" t="str">
        <f>VLOOKUP(Tabla7[[#This Row],[Código del cliente]],Tablas!$O$4:$S$16,3,0)</f>
        <v>HOMECENTER</v>
      </c>
      <c r="K238" s="10">
        <v>43182</v>
      </c>
      <c r="L238" s="8">
        <f t="shared" si="6"/>
        <v>31</v>
      </c>
      <c r="M238" s="8">
        <f>VLOOKUP(D238,Tabla1345[#All],5,0)</f>
        <v>16</v>
      </c>
      <c r="N238" s="15" t="str">
        <f t="shared" si="7"/>
        <v>NO</v>
      </c>
      <c r="O238" s="15" t="s">
        <v>884</v>
      </c>
      <c r="P238" s="15" t="s">
        <v>884</v>
      </c>
      <c r="Q238" s="15" t="str">
        <f>VLOOKUP(MONTH(Tabla7[[#This Row],[Fecha]]),Tablas!$U$4:$V$15,2,0)</f>
        <v>Feb</v>
      </c>
      <c r="R238" s="8">
        <f>YEAR(Tabla7[[#This Row],[Fecha]])</f>
        <v>2018</v>
      </c>
    </row>
    <row r="239" spans="2:18" x14ac:dyDescent="0.2">
      <c r="B239" s="10">
        <v>43106</v>
      </c>
      <c r="C239" s="8" t="s">
        <v>932</v>
      </c>
      <c r="D239" s="8">
        <v>300280</v>
      </c>
      <c r="E239" s="8" t="str">
        <f>VLOOKUP(D239,Tablas!$B$4:$C$1060,2,0)</f>
        <v>RIN RUEDA DELANTERA (PLATEADO)</v>
      </c>
      <c r="F239" s="8" t="str">
        <f>VLOOKUP(D239,Tablas!$B:$E,4,0)</f>
        <v>UN</v>
      </c>
      <c r="G239" s="8" t="str">
        <f>VLOOKUP(D239,Tablas!$B:$D,3,0)</f>
        <v>13 - TRACCION</v>
      </c>
      <c r="H239" s="8">
        <v>100010</v>
      </c>
      <c r="I239" s="8" t="str">
        <f>VLOOKUP(Tabla7[[#This Row],[Código del cliente]],Tablas!$O$4:$S$16,2,0)</f>
        <v>LIMA EIRL</v>
      </c>
      <c r="J239" s="8" t="str">
        <f>VLOOKUP(Tabla7[[#This Row],[Código del cliente]],Tablas!$O$4:$S$16,3,0)</f>
        <v>CORPORATIVO</v>
      </c>
      <c r="K239" s="10">
        <v>43141</v>
      </c>
      <c r="L239" s="8">
        <f t="shared" si="6"/>
        <v>35</v>
      </c>
      <c r="M239" s="8">
        <f>VLOOKUP(D239,Tabla1345[#All],5,0)</f>
        <v>13</v>
      </c>
      <c r="N239" s="15" t="str">
        <f t="shared" si="7"/>
        <v>NO</v>
      </c>
      <c r="O239" s="15" t="s">
        <v>885</v>
      </c>
      <c r="P239" s="15" t="s">
        <v>884</v>
      </c>
      <c r="Q239" s="15" t="str">
        <f>VLOOKUP(MONTH(Tabla7[[#This Row],[Fecha]]),Tablas!$U$4:$V$15,2,0)</f>
        <v>Ene</v>
      </c>
      <c r="R239" s="8">
        <f>YEAR(Tabla7[[#This Row],[Fecha]])</f>
        <v>2018</v>
      </c>
    </row>
    <row r="240" spans="2:18" x14ac:dyDescent="0.2">
      <c r="B240" s="10">
        <v>43219</v>
      </c>
      <c r="C240" s="8" t="s">
        <v>933</v>
      </c>
      <c r="D240" s="8">
        <v>300038</v>
      </c>
      <c r="E240" s="8" t="str">
        <f>VLOOKUP(D240,Tablas!$B$4:$C$1060,2,0)</f>
        <v>TIMON</v>
      </c>
      <c r="F240" s="8" t="str">
        <f>VLOOKUP(D240,Tablas!$B:$E,4,0)</f>
        <v>UN</v>
      </c>
      <c r="G240" s="8" t="str">
        <f>VLOOKUP(D240,Tablas!$B:$D,3,0)</f>
        <v>05 - COLISION</v>
      </c>
      <c r="H240" s="8">
        <v>100013</v>
      </c>
      <c r="I240" s="8" t="str">
        <f>VLOOKUP(Tabla7[[#This Row],[Código del cliente]],Tablas!$O$4:$S$16,2,0)</f>
        <v>SODIMAC</v>
      </c>
      <c r="J240" s="8" t="str">
        <f>VLOOKUP(Tabla7[[#This Row],[Código del cliente]],Tablas!$O$4:$S$16,3,0)</f>
        <v>HOMECENTER</v>
      </c>
      <c r="K240" s="10">
        <v>43259</v>
      </c>
      <c r="L240" s="8">
        <f t="shared" si="6"/>
        <v>40</v>
      </c>
      <c r="M240" s="8">
        <f>VLOOKUP(D240,Tabla1345[#All],5,0)</f>
        <v>11</v>
      </c>
      <c r="N240" s="15" t="str">
        <f t="shared" si="7"/>
        <v>NO</v>
      </c>
      <c r="O240" s="15" t="s">
        <v>884</v>
      </c>
      <c r="P240" s="15" t="s">
        <v>884</v>
      </c>
      <c r="Q240" s="15" t="str">
        <f>VLOOKUP(MONTH(Tabla7[[#This Row],[Fecha]]),Tablas!$U$4:$V$15,2,0)</f>
        <v>Abr</v>
      </c>
      <c r="R240" s="8">
        <f>YEAR(Tabla7[[#This Row],[Fecha]])</f>
        <v>2018</v>
      </c>
    </row>
    <row r="241" spans="2:18" x14ac:dyDescent="0.2">
      <c r="B241" s="10">
        <v>43218</v>
      </c>
      <c r="C241" s="8" t="s">
        <v>934</v>
      </c>
      <c r="D241" s="8">
        <v>300615</v>
      </c>
      <c r="E241" s="8" t="str">
        <f>VLOOKUP(D241,Tablas!$B$4:$C$1060,2,0)</f>
        <v>CADENA DE CAMARA</v>
      </c>
      <c r="F241" s="8" t="str">
        <f>VLOOKUP(D241,Tablas!$B:$E,4,0)</f>
        <v>UN</v>
      </c>
      <c r="G241" s="8" t="str">
        <f>VLOOKUP(D241,Tablas!$B:$D,3,0)</f>
        <v>09 - PARTES DE MOTOR</v>
      </c>
      <c r="H241" s="8">
        <v>100011</v>
      </c>
      <c r="I241" s="8" t="str">
        <f>VLOOKUP(Tabla7[[#This Row],[Código del cliente]],Tablas!$O$4:$S$16,2,0)</f>
        <v>CONCYSA</v>
      </c>
      <c r="J241" s="8" t="str">
        <f>VLOOKUP(Tabla7[[#This Row],[Código del cliente]],Tablas!$O$4:$S$16,3,0)</f>
        <v>PROYECTOS</v>
      </c>
      <c r="K241" s="10">
        <v>43235</v>
      </c>
      <c r="L241" s="8">
        <f t="shared" si="6"/>
        <v>17</v>
      </c>
      <c r="M241" s="8">
        <f>VLOOKUP(D241,Tabla1345[#All],5,0)</f>
        <v>9</v>
      </c>
      <c r="N241" s="15" t="str">
        <f t="shared" si="7"/>
        <v>NO</v>
      </c>
      <c r="O241" s="15" t="s">
        <v>885</v>
      </c>
      <c r="P241" s="15" t="s">
        <v>885</v>
      </c>
      <c r="Q241" s="15" t="str">
        <f>VLOOKUP(MONTH(Tabla7[[#This Row],[Fecha]]),Tablas!$U$4:$V$15,2,0)</f>
        <v>Abr</v>
      </c>
      <c r="R241" s="8">
        <f>YEAR(Tabla7[[#This Row],[Fecha]])</f>
        <v>2018</v>
      </c>
    </row>
    <row r="242" spans="2:18" x14ac:dyDescent="0.2">
      <c r="B242" s="10">
        <v>43233</v>
      </c>
      <c r="C242" s="8" t="s">
        <v>935</v>
      </c>
      <c r="D242" s="8">
        <v>300293</v>
      </c>
      <c r="E242" s="8" t="str">
        <f>VLOOKUP(D242,Tablas!$B$4:$C$1060,2,0)</f>
        <v>TAPABARRO DELANTERO</v>
      </c>
      <c r="F242" s="8" t="str">
        <f>VLOOKUP(D242,Tablas!$B:$E,4,0)</f>
        <v>UN</v>
      </c>
      <c r="G242" s="8" t="str">
        <f>VLOOKUP(D242,Tablas!$B:$D,3,0)</f>
        <v>05 - COLISION</v>
      </c>
      <c r="H242" s="8">
        <v>100003</v>
      </c>
      <c r="I242" s="8" t="str">
        <f>VLOOKUP(Tabla7[[#This Row],[Código del cliente]],Tablas!$O$4:$S$16,2,0)</f>
        <v>JUAN SOSA</v>
      </c>
      <c r="J242" s="8" t="str">
        <f>VLOOKUP(Tabla7[[#This Row],[Código del cliente]],Tablas!$O$4:$S$16,3,0)</f>
        <v>HOMECENTER</v>
      </c>
      <c r="K242" s="10">
        <v>43270</v>
      </c>
      <c r="L242" s="8">
        <f t="shared" si="6"/>
        <v>37</v>
      </c>
      <c r="M242" s="8">
        <f>VLOOKUP(D242,Tabla1345[#All],5,0)</f>
        <v>5</v>
      </c>
      <c r="N242" s="15" t="str">
        <f t="shared" si="7"/>
        <v>NO</v>
      </c>
      <c r="O242" s="15" t="s">
        <v>885</v>
      </c>
      <c r="P242" s="15" t="s">
        <v>885</v>
      </c>
      <c r="Q242" s="15" t="str">
        <f>VLOOKUP(MONTH(Tabla7[[#This Row],[Fecha]]),Tablas!$U$4:$V$15,2,0)</f>
        <v>May</v>
      </c>
      <c r="R242" s="8">
        <f>YEAR(Tabla7[[#This Row],[Fecha]])</f>
        <v>2018</v>
      </c>
    </row>
    <row r="243" spans="2:18" x14ac:dyDescent="0.2">
      <c r="B243" s="10">
        <v>43151</v>
      </c>
      <c r="C243" s="8" t="s">
        <v>936</v>
      </c>
      <c r="D243" s="8">
        <v>301037</v>
      </c>
      <c r="E243" s="8" t="str">
        <f>VLOOKUP(D243,Tablas!$B$4:$C$1060,2,0)</f>
        <v>PALANCA DE FRENO DELANTERO</v>
      </c>
      <c r="F243" s="8" t="str">
        <f>VLOOKUP(D243,Tablas!$B:$E,4,0)</f>
        <v>UN</v>
      </c>
      <c r="G243" s="8" t="str">
        <f>VLOOKUP(D243,Tablas!$B:$D,3,0)</f>
        <v>10 - PALANCAS Y CHICOTES</v>
      </c>
      <c r="H243" s="8">
        <v>100006</v>
      </c>
      <c r="I243" s="8" t="str">
        <f>VLOOKUP(Tabla7[[#This Row],[Código del cliente]],Tablas!$O$4:$S$16,2,0)</f>
        <v>MECHATRONIC</v>
      </c>
      <c r="J243" s="8" t="str">
        <f>VLOOKUP(Tabla7[[#This Row],[Código del cliente]],Tablas!$O$4:$S$16,3,0)</f>
        <v>HOMECENTER</v>
      </c>
      <c r="K243" s="10">
        <v>43173</v>
      </c>
      <c r="L243" s="8">
        <f t="shared" si="6"/>
        <v>22</v>
      </c>
      <c r="M243" s="8">
        <f>VLOOKUP(D243,Tabla1345[#All],5,0)</f>
        <v>7</v>
      </c>
      <c r="N243" s="15" t="str">
        <f t="shared" si="7"/>
        <v>NO</v>
      </c>
      <c r="O243" s="15" t="s">
        <v>884</v>
      </c>
      <c r="P243" s="15" t="s">
        <v>884</v>
      </c>
      <c r="Q243" s="15" t="str">
        <f>VLOOKUP(MONTH(Tabla7[[#This Row],[Fecha]]),Tablas!$U$4:$V$15,2,0)</f>
        <v>Feb</v>
      </c>
      <c r="R243" s="8">
        <f>YEAR(Tabla7[[#This Row],[Fecha]])</f>
        <v>2018</v>
      </c>
    </row>
    <row r="244" spans="2:18" x14ac:dyDescent="0.2">
      <c r="B244" s="10">
        <v>43206</v>
      </c>
      <c r="C244" s="8" t="s">
        <v>937</v>
      </c>
      <c r="D244" s="8">
        <v>300585</v>
      </c>
      <c r="E244" s="8" t="str">
        <f>VLOOKUP(D244,Tablas!$B$4:$C$1060,2,0)</f>
        <v>BATERIA YUASA</v>
      </c>
      <c r="F244" s="8" t="str">
        <f>VLOOKUP(D244,Tablas!$B:$E,4,0)</f>
        <v>UN</v>
      </c>
      <c r="G244" s="8" t="str">
        <f>VLOOKUP(D244,Tablas!$B:$D,3,0)</f>
        <v>01 - BATERIAS</v>
      </c>
      <c r="H244" s="8">
        <v>100007</v>
      </c>
      <c r="I244" s="8" t="str">
        <f>VLOOKUP(Tabla7[[#This Row],[Código del cliente]],Tablas!$O$4:$S$16,2,0)</f>
        <v>INPACTO S.A</v>
      </c>
      <c r="J244" s="8" t="str">
        <f>VLOOKUP(Tabla7[[#This Row],[Código del cliente]],Tablas!$O$4:$S$16,3,0)</f>
        <v>RETAIL</v>
      </c>
      <c r="K244" s="10">
        <v>43218</v>
      </c>
      <c r="L244" s="8">
        <f t="shared" si="6"/>
        <v>12</v>
      </c>
      <c r="M244" s="8">
        <f>VLOOKUP(D244,Tabla1345[#All],5,0)</f>
        <v>17</v>
      </c>
      <c r="N244" s="15" t="str">
        <f t="shared" si="7"/>
        <v>SI</v>
      </c>
      <c r="O244" s="15" t="s">
        <v>884</v>
      </c>
      <c r="P244" s="15" t="s">
        <v>884</v>
      </c>
      <c r="Q244" s="15" t="str">
        <f>VLOOKUP(MONTH(Tabla7[[#This Row],[Fecha]]),Tablas!$U$4:$V$15,2,0)</f>
        <v>Abr</v>
      </c>
      <c r="R244" s="8">
        <f>YEAR(Tabla7[[#This Row],[Fecha]])</f>
        <v>2018</v>
      </c>
    </row>
    <row r="245" spans="2:18" x14ac:dyDescent="0.2">
      <c r="B245" s="10">
        <v>43222</v>
      </c>
      <c r="C245" s="8" t="s">
        <v>938</v>
      </c>
      <c r="D245" s="8">
        <v>300758</v>
      </c>
      <c r="E245" s="8" t="str">
        <f>VLOOKUP(D245,Tablas!$B$4:$C$1060,2,0)</f>
        <v>CRISTAL DE FARO</v>
      </c>
      <c r="F245" s="8" t="str">
        <f>VLOOKUP(D245,Tablas!$B:$E,4,0)</f>
        <v>UN</v>
      </c>
      <c r="G245" s="8" t="str">
        <f>VLOOKUP(D245,Tablas!$B:$D,3,0)</f>
        <v>14 - LUCES</v>
      </c>
      <c r="H245" s="8">
        <v>100002</v>
      </c>
      <c r="I245" s="8" t="str">
        <f>VLOOKUP(Tabla7[[#This Row],[Código del cliente]],Tablas!$O$4:$S$16,2,0)</f>
        <v>EL DORADO</v>
      </c>
      <c r="J245" s="8" t="str">
        <f>VLOOKUP(Tabla7[[#This Row],[Código del cliente]],Tablas!$O$4:$S$16,3,0)</f>
        <v>RETAIL</v>
      </c>
      <c r="K245" s="10">
        <v>43254</v>
      </c>
      <c r="L245" s="8">
        <f t="shared" si="6"/>
        <v>32</v>
      </c>
      <c r="M245" s="8">
        <f>VLOOKUP(D245,Tabla1345[#All],5,0)</f>
        <v>20</v>
      </c>
      <c r="N245" s="15" t="str">
        <f t="shared" si="7"/>
        <v>NO</v>
      </c>
      <c r="O245" s="15" t="s">
        <v>885</v>
      </c>
      <c r="P245" s="15" t="s">
        <v>884</v>
      </c>
      <c r="Q245" s="15" t="str">
        <f>VLOOKUP(MONTH(Tabla7[[#This Row],[Fecha]]),Tablas!$U$4:$V$15,2,0)</f>
        <v>May</v>
      </c>
      <c r="R245" s="8">
        <f>YEAR(Tabla7[[#This Row],[Fecha]])</f>
        <v>2018</v>
      </c>
    </row>
    <row r="246" spans="2:18" x14ac:dyDescent="0.2">
      <c r="B246" s="10">
        <v>43233</v>
      </c>
      <c r="C246" s="8" t="s">
        <v>939</v>
      </c>
      <c r="D246" s="8">
        <v>300412</v>
      </c>
      <c r="E246" s="8" t="str">
        <f>VLOOKUP(D246,Tablas!$B$4:$C$1060,2,0)</f>
        <v>VALVULA DE ADMISION</v>
      </c>
      <c r="F246" s="8" t="str">
        <f>VLOOKUP(D246,Tablas!$B:$E,4,0)</f>
        <v>UN</v>
      </c>
      <c r="G246" s="8" t="str">
        <f>VLOOKUP(D246,Tablas!$B:$D,3,0)</f>
        <v>09 - PARTES DE MOTOR</v>
      </c>
      <c r="H246" s="8">
        <v>100012</v>
      </c>
      <c r="I246" s="8" t="str">
        <f>VLOOKUP(Tabla7[[#This Row],[Código del cliente]],Tablas!$O$4:$S$16,2,0)</f>
        <v>MAESTRO</v>
      </c>
      <c r="J246" s="8" t="str">
        <f>VLOOKUP(Tabla7[[#This Row],[Código del cliente]],Tablas!$O$4:$S$16,3,0)</f>
        <v>INSTITUCIONAL</v>
      </c>
      <c r="K246" s="10">
        <v>43264</v>
      </c>
      <c r="L246" s="8">
        <f t="shared" si="6"/>
        <v>31</v>
      </c>
      <c r="M246" s="8">
        <f>VLOOKUP(D246,Tabla1345[#All],5,0)</f>
        <v>17</v>
      </c>
      <c r="N246" s="15" t="str">
        <f t="shared" si="7"/>
        <v>NO</v>
      </c>
      <c r="O246" s="15" t="s">
        <v>884</v>
      </c>
      <c r="P246" s="15" t="s">
        <v>885</v>
      </c>
      <c r="Q246" s="15" t="str">
        <f>VLOOKUP(MONTH(Tabla7[[#This Row],[Fecha]]),Tablas!$U$4:$V$15,2,0)</f>
        <v>May</v>
      </c>
      <c r="R246" s="8">
        <f>YEAR(Tabla7[[#This Row],[Fecha]])</f>
        <v>2018</v>
      </c>
    </row>
    <row r="247" spans="2:18" x14ac:dyDescent="0.2">
      <c r="B247" s="10">
        <v>43213</v>
      </c>
      <c r="C247" s="8" t="s">
        <v>940</v>
      </c>
      <c r="D247" s="8">
        <v>300194</v>
      </c>
      <c r="E247" s="8" t="str">
        <f>VLOOKUP(D247,Tablas!$B$4:$C$1060,2,0)</f>
        <v>RIN RUEDA TRASERA (AMARILLO)</v>
      </c>
      <c r="F247" s="8" t="str">
        <f>VLOOKUP(D247,Tablas!$B:$E,4,0)</f>
        <v>UN</v>
      </c>
      <c r="G247" s="8" t="str">
        <f>VLOOKUP(D247,Tablas!$B:$D,3,0)</f>
        <v>13 - TRACCION</v>
      </c>
      <c r="H247" s="8">
        <v>100006</v>
      </c>
      <c r="I247" s="8" t="str">
        <f>VLOOKUP(Tabla7[[#This Row],[Código del cliente]],Tablas!$O$4:$S$16,2,0)</f>
        <v>MECHATRONIC</v>
      </c>
      <c r="J247" s="8" t="str">
        <f>VLOOKUP(Tabla7[[#This Row],[Código del cliente]],Tablas!$O$4:$S$16,3,0)</f>
        <v>HOMECENTER</v>
      </c>
      <c r="K247" s="10">
        <v>43237</v>
      </c>
      <c r="L247" s="8">
        <f t="shared" si="6"/>
        <v>24</v>
      </c>
      <c r="M247" s="8">
        <f>VLOOKUP(D247,Tabla1345[#All],5,0)</f>
        <v>11</v>
      </c>
      <c r="N247" s="15" t="str">
        <f t="shared" si="7"/>
        <v>NO</v>
      </c>
      <c r="O247" s="15" t="s">
        <v>885</v>
      </c>
      <c r="P247" s="15" t="s">
        <v>884</v>
      </c>
      <c r="Q247" s="15" t="str">
        <f>VLOOKUP(MONTH(Tabla7[[#This Row],[Fecha]]),Tablas!$U$4:$V$15,2,0)</f>
        <v>Abr</v>
      </c>
      <c r="R247" s="8">
        <f>YEAR(Tabla7[[#This Row],[Fecha]])</f>
        <v>2018</v>
      </c>
    </row>
    <row r="248" spans="2:18" x14ac:dyDescent="0.2">
      <c r="B248" s="10">
        <v>43233</v>
      </c>
      <c r="C248" s="8" t="s">
        <v>941</v>
      </c>
      <c r="D248" s="8">
        <v>300636</v>
      </c>
      <c r="E248" s="8" t="str">
        <f>VLOOKUP(D248,Tablas!$B$4:$C$1060,2,0)</f>
        <v>ASIENTO CONFORT NARANJA</v>
      </c>
      <c r="F248" s="8" t="str">
        <f>VLOOKUP(D248,Tablas!$B:$E,4,0)</f>
        <v>UN</v>
      </c>
      <c r="G248" s="8" t="str">
        <f>VLOOKUP(D248,Tablas!$B:$D,3,0)</f>
        <v>15 - MISCELANEOS</v>
      </c>
      <c r="H248" s="8">
        <v>100007</v>
      </c>
      <c r="I248" s="8" t="str">
        <f>VLOOKUP(Tabla7[[#This Row],[Código del cliente]],Tablas!$O$4:$S$16,2,0)</f>
        <v>INPACTO S.A</v>
      </c>
      <c r="J248" s="8" t="str">
        <f>VLOOKUP(Tabla7[[#This Row],[Código del cliente]],Tablas!$O$4:$S$16,3,0)</f>
        <v>RETAIL</v>
      </c>
      <c r="K248" s="10">
        <v>43261</v>
      </c>
      <c r="L248" s="8">
        <f t="shared" si="6"/>
        <v>28</v>
      </c>
      <c r="M248" s="8">
        <f>VLOOKUP(D248,Tabla1345[#All],5,0)</f>
        <v>17</v>
      </c>
      <c r="N248" s="15" t="str">
        <f t="shared" si="7"/>
        <v>NO</v>
      </c>
      <c r="O248" s="15" t="s">
        <v>884</v>
      </c>
      <c r="P248" s="15" t="s">
        <v>884</v>
      </c>
      <c r="Q248" s="15" t="str">
        <f>VLOOKUP(MONTH(Tabla7[[#This Row],[Fecha]]),Tablas!$U$4:$V$15,2,0)</f>
        <v>May</v>
      </c>
      <c r="R248" s="8">
        <f>YEAR(Tabla7[[#This Row],[Fecha]])</f>
        <v>2018</v>
      </c>
    </row>
    <row r="249" spans="2:18" x14ac:dyDescent="0.2">
      <c r="B249" s="10">
        <v>43290</v>
      </c>
      <c r="C249" s="8" t="s">
        <v>942</v>
      </c>
      <c r="D249" s="8">
        <v>300876</v>
      </c>
      <c r="E249" s="8" t="str">
        <f>VLOOKUP(D249,Tablas!$B$4:$C$1060,2,0)</f>
        <v>EJE GIRATORIO-ARRANQUE PATADA</v>
      </c>
      <c r="F249" s="8" t="str">
        <f>VLOOKUP(D249,Tablas!$B:$E,4,0)</f>
        <v>UN</v>
      </c>
      <c r="G249" s="8" t="str">
        <f>VLOOKUP(D249,Tablas!$B:$D,3,0)</f>
        <v>15 - MISCELANEOS</v>
      </c>
      <c r="H249" s="8">
        <v>100001</v>
      </c>
      <c r="I249" s="8" t="str">
        <f>VLOOKUP(Tabla7[[#This Row],[Código del cliente]],Tablas!$O$4:$S$16,2,0)</f>
        <v>EMPRESA DEL SUR</v>
      </c>
      <c r="J249" s="8" t="str">
        <f>VLOOKUP(Tabla7[[#This Row],[Código del cliente]],Tablas!$O$4:$S$16,3,0)</f>
        <v>RETAIL</v>
      </c>
      <c r="K249" s="10">
        <v>43312</v>
      </c>
      <c r="L249" s="8">
        <f t="shared" si="6"/>
        <v>22</v>
      </c>
      <c r="M249" s="8">
        <f>VLOOKUP(D249,Tabla1345[#All],5,0)</f>
        <v>20</v>
      </c>
      <c r="N249" s="15" t="str">
        <f t="shared" si="7"/>
        <v>NO</v>
      </c>
      <c r="O249" s="15" t="s">
        <v>884</v>
      </c>
      <c r="P249" s="15" t="s">
        <v>884</v>
      </c>
      <c r="Q249" s="15" t="str">
        <f>VLOOKUP(MONTH(Tabla7[[#This Row],[Fecha]]),Tablas!$U$4:$V$15,2,0)</f>
        <v>Jul</v>
      </c>
      <c r="R249" s="8">
        <f>YEAR(Tabla7[[#This Row],[Fecha]])</f>
        <v>2018</v>
      </c>
    </row>
    <row r="250" spans="2:18" x14ac:dyDescent="0.2">
      <c r="B250" s="10">
        <v>43114</v>
      </c>
      <c r="C250" s="8" t="s">
        <v>943</v>
      </c>
      <c r="D250" s="8">
        <v>300937</v>
      </c>
      <c r="E250" s="8" t="str">
        <f>VLOOKUP(D250,Tablas!$B$4:$C$1060,2,0)</f>
        <v>ARNES DE CABLES</v>
      </c>
      <c r="F250" s="8" t="str">
        <f>VLOOKUP(D250,Tablas!$B:$E,4,0)</f>
        <v>UN</v>
      </c>
      <c r="G250" s="8" t="str">
        <f>VLOOKUP(D250,Tablas!$B:$D,3,0)</f>
        <v>08 - ELECTRICO</v>
      </c>
      <c r="H250" s="8">
        <v>100006</v>
      </c>
      <c r="I250" s="8" t="str">
        <f>VLOOKUP(Tabla7[[#This Row],[Código del cliente]],Tablas!$O$4:$S$16,2,0)</f>
        <v>MECHATRONIC</v>
      </c>
      <c r="J250" s="8" t="str">
        <f>VLOOKUP(Tabla7[[#This Row],[Código del cliente]],Tablas!$O$4:$S$16,3,0)</f>
        <v>HOMECENTER</v>
      </c>
      <c r="K250" s="10">
        <v>43139</v>
      </c>
      <c r="L250" s="8">
        <f t="shared" si="6"/>
        <v>25</v>
      </c>
      <c r="M250" s="8">
        <f>VLOOKUP(D250,Tabla1345[#All],5,0)</f>
        <v>8</v>
      </c>
      <c r="N250" s="15" t="str">
        <f t="shared" si="7"/>
        <v>NO</v>
      </c>
      <c r="O250" s="15" t="s">
        <v>884</v>
      </c>
      <c r="P250" s="15" t="s">
        <v>884</v>
      </c>
      <c r="Q250" s="15" t="str">
        <f>VLOOKUP(MONTH(Tabla7[[#This Row],[Fecha]]),Tablas!$U$4:$V$15,2,0)</f>
        <v>Ene</v>
      </c>
      <c r="R250" s="8">
        <f>YEAR(Tabla7[[#This Row],[Fecha]])</f>
        <v>2018</v>
      </c>
    </row>
    <row r="251" spans="2:18" x14ac:dyDescent="0.2">
      <c r="B251" s="10">
        <v>43124</v>
      </c>
      <c r="C251" s="8" t="s">
        <v>944</v>
      </c>
      <c r="D251" s="8">
        <v>300432</v>
      </c>
      <c r="E251" s="8" t="str">
        <f>VLOOKUP(D251,Tablas!$B$4:$C$1060,2,0)</f>
        <v>RODAJE BOLA RADIAL,6204</v>
      </c>
      <c r="F251" s="8" t="str">
        <f>VLOOKUP(D251,Tablas!$B:$E,4,0)</f>
        <v>UN</v>
      </c>
      <c r="G251" s="8" t="str">
        <f>VLOOKUP(D251,Tablas!$B:$D,3,0)</f>
        <v>09 - PARTES DE MOTOR</v>
      </c>
      <c r="H251" s="8">
        <v>100010</v>
      </c>
      <c r="I251" s="8" t="str">
        <f>VLOOKUP(Tabla7[[#This Row],[Código del cliente]],Tablas!$O$4:$S$16,2,0)</f>
        <v>LIMA EIRL</v>
      </c>
      <c r="J251" s="8" t="str">
        <f>VLOOKUP(Tabla7[[#This Row],[Código del cliente]],Tablas!$O$4:$S$16,3,0)</f>
        <v>CORPORATIVO</v>
      </c>
      <c r="K251" s="10">
        <v>43152</v>
      </c>
      <c r="L251" s="8">
        <f t="shared" si="6"/>
        <v>28</v>
      </c>
      <c r="M251" s="8">
        <f>VLOOKUP(D251,Tabla1345[#All],5,0)</f>
        <v>21</v>
      </c>
      <c r="N251" s="15" t="str">
        <f t="shared" si="7"/>
        <v>NO</v>
      </c>
      <c r="O251" s="15" t="s">
        <v>885</v>
      </c>
      <c r="P251" s="15" t="s">
        <v>885</v>
      </c>
      <c r="Q251" s="15" t="str">
        <f>VLOOKUP(MONTH(Tabla7[[#This Row],[Fecha]]),Tablas!$U$4:$V$15,2,0)</f>
        <v>Ene</v>
      </c>
      <c r="R251" s="8">
        <f>YEAR(Tabla7[[#This Row],[Fecha]])</f>
        <v>2018</v>
      </c>
    </row>
    <row r="252" spans="2:18" x14ac:dyDescent="0.2">
      <c r="B252" s="10">
        <v>43146</v>
      </c>
      <c r="C252" s="8" t="s">
        <v>945</v>
      </c>
      <c r="D252" s="8">
        <v>300507</v>
      </c>
      <c r="E252" s="8" t="str">
        <f>VLOOKUP(D252,Tablas!$B$4:$C$1060,2,0)</f>
        <v>CUBIERTA LATERAL DERECHA ROJA</v>
      </c>
      <c r="F252" s="8" t="str">
        <f>VLOOKUP(D252,Tablas!$B:$E,4,0)</f>
        <v>UN</v>
      </c>
      <c r="G252" s="8" t="str">
        <f>VLOOKUP(D252,Tablas!$B:$D,3,0)</f>
        <v>05 - COLISION</v>
      </c>
      <c r="H252" s="8">
        <v>100011</v>
      </c>
      <c r="I252" s="8" t="str">
        <f>VLOOKUP(Tabla7[[#This Row],[Código del cliente]],Tablas!$O$4:$S$16,2,0)</f>
        <v>CONCYSA</v>
      </c>
      <c r="J252" s="8" t="str">
        <f>VLOOKUP(Tabla7[[#This Row],[Código del cliente]],Tablas!$O$4:$S$16,3,0)</f>
        <v>PROYECTOS</v>
      </c>
      <c r="K252" s="10">
        <v>43160</v>
      </c>
      <c r="L252" s="8">
        <f t="shared" si="6"/>
        <v>14</v>
      </c>
      <c r="M252" s="8">
        <f>VLOOKUP(D252,Tabla1345[#All],5,0)</f>
        <v>20</v>
      </c>
      <c r="N252" s="15" t="str">
        <f t="shared" si="7"/>
        <v>SI</v>
      </c>
      <c r="O252" s="15" t="s">
        <v>884</v>
      </c>
      <c r="P252" s="15" t="s">
        <v>884</v>
      </c>
      <c r="Q252" s="15" t="str">
        <f>VLOOKUP(MONTH(Tabla7[[#This Row],[Fecha]]),Tablas!$U$4:$V$15,2,0)</f>
        <v>Feb</v>
      </c>
      <c r="R252" s="8">
        <f>YEAR(Tabla7[[#This Row],[Fecha]])</f>
        <v>2018</v>
      </c>
    </row>
    <row r="253" spans="2:18" x14ac:dyDescent="0.2">
      <c r="B253" s="10">
        <v>43275</v>
      </c>
      <c r="C253" s="8" t="s">
        <v>914</v>
      </c>
      <c r="D253" s="8">
        <v>300925</v>
      </c>
      <c r="E253" s="8" t="str">
        <f>VLOOKUP(D253,Tablas!$B$4:$C$1060,2,0)</f>
        <v>CONJUNTO PEDALES Y POSPIE IZQ</v>
      </c>
      <c r="F253" s="8" t="str">
        <f>VLOOKUP(D253,Tablas!$B:$E,4,0)</f>
        <v>UN</v>
      </c>
      <c r="G253" s="8" t="str">
        <f>VLOOKUP(D253,Tablas!$B:$D,3,0)</f>
        <v>07 - PEDALES Y POSAPIES</v>
      </c>
      <c r="H253" s="8">
        <v>100006</v>
      </c>
      <c r="I253" s="8" t="str">
        <f>VLOOKUP(Tabla7[[#This Row],[Código del cliente]],Tablas!$O$4:$S$16,2,0)</f>
        <v>MECHATRONIC</v>
      </c>
      <c r="J253" s="8" t="str">
        <f>VLOOKUP(Tabla7[[#This Row],[Código del cliente]],Tablas!$O$4:$S$16,3,0)</f>
        <v>HOMECENTER</v>
      </c>
      <c r="K253" s="10">
        <v>43284</v>
      </c>
      <c r="L253" s="8">
        <f t="shared" si="6"/>
        <v>9</v>
      </c>
      <c r="M253" s="8">
        <f>VLOOKUP(D253,Tabla1345[#All],5,0)</f>
        <v>14</v>
      </c>
      <c r="N253" s="15" t="str">
        <f t="shared" si="7"/>
        <v>SI</v>
      </c>
      <c r="O253" s="15" t="s">
        <v>884</v>
      </c>
      <c r="P253" s="15" t="s">
        <v>885</v>
      </c>
      <c r="Q253" s="15" t="str">
        <f>VLOOKUP(MONTH(Tabla7[[#This Row],[Fecha]]),Tablas!$U$4:$V$15,2,0)</f>
        <v>Jun</v>
      </c>
      <c r="R253" s="8">
        <f>YEAR(Tabla7[[#This Row],[Fecha]])</f>
        <v>2018</v>
      </c>
    </row>
    <row r="254" spans="2:18" x14ac:dyDescent="0.2">
      <c r="B254" s="10">
        <v>43285</v>
      </c>
      <c r="C254" s="8" t="s">
        <v>915</v>
      </c>
      <c r="D254" s="8">
        <v>300087</v>
      </c>
      <c r="E254" s="8" t="str">
        <f>VLOOKUP(D254,Tablas!$B$4:$C$1060,2,0)</f>
        <v>TUBO DE ESCAPE/SILENCIADOR</v>
      </c>
      <c r="F254" s="8" t="str">
        <f>VLOOKUP(D254,Tablas!$B:$E,4,0)</f>
        <v>UN</v>
      </c>
      <c r="G254" s="8" t="str">
        <f>VLOOKUP(D254,Tablas!$B:$D,3,0)</f>
        <v>15 - MISCELANEOS</v>
      </c>
      <c r="H254" s="8">
        <v>100001</v>
      </c>
      <c r="I254" s="8" t="str">
        <f>VLOOKUP(Tabla7[[#This Row],[Código del cliente]],Tablas!$O$4:$S$16,2,0)</f>
        <v>EMPRESA DEL SUR</v>
      </c>
      <c r="J254" s="8" t="str">
        <f>VLOOKUP(Tabla7[[#This Row],[Código del cliente]],Tablas!$O$4:$S$16,3,0)</f>
        <v>RETAIL</v>
      </c>
      <c r="K254" s="10">
        <v>43294</v>
      </c>
      <c r="L254" s="8">
        <f t="shared" si="6"/>
        <v>9</v>
      </c>
      <c r="M254" s="8">
        <f>VLOOKUP(D254,Tabla1345[#All],5,0)</f>
        <v>28</v>
      </c>
      <c r="N254" s="15" t="str">
        <f t="shared" si="7"/>
        <v>SI</v>
      </c>
      <c r="O254" s="15" t="s">
        <v>884</v>
      </c>
      <c r="P254" s="15" t="s">
        <v>884</v>
      </c>
      <c r="Q254" s="15" t="str">
        <f>VLOOKUP(MONTH(Tabla7[[#This Row],[Fecha]]),Tablas!$U$4:$V$15,2,0)</f>
        <v>Jul</v>
      </c>
      <c r="R254" s="8">
        <f>YEAR(Tabla7[[#This Row],[Fecha]])</f>
        <v>2018</v>
      </c>
    </row>
    <row r="255" spans="2:18" x14ac:dyDescent="0.2">
      <c r="B255" s="10">
        <v>43150</v>
      </c>
      <c r="C255" s="8" t="s">
        <v>916</v>
      </c>
      <c r="D255" s="8">
        <v>300703</v>
      </c>
      <c r="E255" s="8" t="str">
        <f>VLOOKUP(D255,Tablas!$B$4:$C$1060,2,0)</f>
        <v>PLACA CONECTORA DE/AZUL/.</v>
      </c>
      <c r="F255" s="8" t="str">
        <f>VLOOKUP(D255,Tablas!$B:$E,4,0)</f>
        <v>UN</v>
      </c>
      <c r="G255" s="8" t="str">
        <f>VLOOKUP(D255,Tablas!$B:$D,3,0)</f>
        <v>05 - COLISION</v>
      </c>
      <c r="H255" s="8">
        <v>100008</v>
      </c>
      <c r="I255" s="8" t="str">
        <f>VLOOKUP(Tabla7[[#This Row],[Código del cliente]],Tablas!$O$4:$S$16,2,0)</f>
        <v>LA PODEROSA S.A</v>
      </c>
      <c r="J255" s="8" t="str">
        <f>VLOOKUP(Tabla7[[#This Row],[Código del cliente]],Tablas!$O$4:$S$16,3,0)</f>
        <v>DISTRIBUIDORES</v>
      </c>
      <c r="K255" s="10">
        <v>43186</v>
      </c>
      <c r="L255" s="8">
        <f t="shared" si="6"/>
        <v>36</v>
      </c>
      <c r="M255" s="8">
        <f>VLOOKUP(D255,Tabla1345[#All],5,0)</f>
        <v>20</v>
      </c>
      <c r="N255" s="15" t="str">
        <f t="shared" si="7"/>
        <v>NO</v>
      </c>
      <c r="O255" s="15" t="s">
        <v>884</v>
      </c>
      <c r="P255" s="15" t="s">
        <v>884</v>
      </c>
      <c r="Q255" s="15" t="str">
        <f>VLOOKUP(MONTH(Tabla7[[#This Row],[Fecha]]),Tablas!$U$4:$V$15,2,0)</f>
        <v>Feb</v>
      </c>
      <c r="R255" s="8">
        <f>YEAR(Tabla7[[#This Row],[Fecha]])</f>
        <v>2018</v>
      </c>
    </row>
    <row r="256" spans="2:18" x14ac:dyDescent="0.2">
      <c r="B256" s="10">
        <v>43210</v>
      </c>
      <c r="C256" s="8" t="s">
        <v>917</v>
      </c>
      <c r="D256" s="8">
        <v>301035</v>
      </c>
      <c r="E256" s="8" t="str">
        <f>VLOOKUP(D256,Tablas!$B$4:$C$1060,2,0)</f>
        <v>DIRECCIONAL DEL IZQUIERDA</v>
      </c>
      <c r="F256" s="8" t="str">
        <f>VLOOKUP(D256,Tablas!$B:$E,4,0)</f>
        <v>UN</v>
      </c>
      <c r="G256" s="8" t="str">
        <f>VLOOKUP(D256,Tablas!$B:$D,3,0)</f>
        <v>14 - LUCES</v>
      </c>
      <c r="H256" s="8">
        <v>100011</v>
      </c>
      <c r="I256" s="8" t="str">
        <f>VLOOKUP(Tabla7[[#This Row],[Código del cliente]],Tablas!$O$4:$S$16,2,0)</f>
        <v>CONCYSA</v>
      </c>
      <c r="J256" s="8" t="str">
        <f>VLOOKUP(Tabla7[[#This Row],[Código del cliente]],Tablas!$O$4:$S$16,3,0)</f>
        <v>PROYECTOS</v>
      </c>
      <c r="K256" s="10">
        <v>43216</v>
      </c>
      <c r="L256" s="8">
        <f t="shared" si="6"/>
        <v>6</v>
      </c>
      <c r="M256" s="8">
        <f>VLOOKUP(D256,Tabla1345[#All],5,0)</f>
        <v>9</v>
      </c>
      <c r="N256" s="15" t="str">
        <f t="shared" si="7"/>
        <v>SI</v>
      </c>
      <c r="O256" s="15" t="s">
        <v>885</v>
      </c>
      <c r="P256" s="15" t="s">
        <v>884</v>
      </c>
      <c r="Q256" s="15" t="str">
        <f>VLOOKUP(MONTH(Tabla7[[#This Row],[Fecha]]),Tablas!$U$4:$V$15,2,0)</f>
        <v>Abr</v>
      </c>
      <c r="R256" s="8">
        <f>YEAR(Tabla7[[#This Row],[Fecha]])</f>
        <v>2018</v>
      </c>
    </row>
    <row r="257" spans="2:18" x14ac:dyDescent="0.2">
      <c r="B257" s="10">
        <v>43300</v>
      </c>
      <c r="C257" s="8" t="s">
        <v>918</v>
      </c>
      <c r="D257" s="8">
        <v>300854</v>
      </c>
      <c r="E257" s="8" t="str">
        <f>VLOOKUP(D257,Tablas!$B$4:$C$1060,2,0)</f>
        <v>SEGURO CIRCLIP EXTERNO 17M</v>
      </c>
      <c r="F257" s="8" t="str">
        <f>VLOOKUP(D257,Tablas!$B:$E,4,0)</f>
        <v>UN</v>
      </c>
      <c r="G257" s="8" t="str">
        <f>VLOOKUP(D257,Tablas!$B:$D,3,0)</f>
        <v>15 - MISCELANEOS</v>
      </c>
      <c r="H257" s="8">
        <v>100006</v>
      </c>
      <c r="I257" s="8" t="str">
        <f>VLOOKUP(Tabla7[[#This Row],[Código del cliente]],Tablas!$O$4:$S$16,2,0)</f>
        <v>MECHATRONIC</v>
      </c>
      <c r="J257" s="8" t="str">
        <f>VLOOKUP(Tabla7[[#This Row],[Código del cliente]],Tablas!$O$4:$S$16,3,0)</f>
        <v>HOMECENTER</v>
      </c>
      <c r="K257" s="10">
        <v>43330</v>
      </c>
      <c r="L257" s="8">
        <f t="shared" si="6"/>
        <v>30</v>
      </c>
      <c r="M257" s="8">
        <f>VLOOKUP(D257,Tabla1345[#All],5,0)</f>
        <v>29</v>
      </c>
      <c r="N257" s="15" t="str">
        <f t="shared" si="7"/>
        <v>NO</v>
      </c>
      <c r="O257" s="15" t="s">
        <v>884</v>
      </c>
      <c r="P257" s="15" t="s">
        <v>884</v>
      </c>
      <c r="Q257" s="15" t="str">
        <f>VLOOKUP(MONTH(Tabla7[[#This Row],[Fecha]]),Tablas!$U$4:$V$15,2,0)</f>
        <v>Jul</v>
      </c>
      <c r="R257" s="8">
        <f>YEAR(Tabla7[[#This Row],[Fecha]])</f>
        <v>2018</v>
      </c>
    </row>
    <row r="258" spans="2:18" x14ac:dyDescent="0.2">
      <c r="B258" s="10">
        <v>43196</v>
      </c>
      <c r="C258" s="8" t="s">
        <v>919</v>
      </c>
      <c r="D258" s="8">
        <v>300712</v>
      </c>
      <c r="E258" s="8" t="str">
        <f>VLOOKUP(D258,Tablas!$B$4:$C$1060,2,0)</f>
        <v>INTERRUPTOR DE FRENO TRASERO</v>
      </c>
      <c r="F258" s="8" t="str">
        <f>VLOOKUP(D258,Tablas!$B:$E,4,0)</f>
        <v>UN</v>
      </c>
      <c r="G258" s="8" t="str">
        <f>VLOOKUP(D258,Tablas!$B:$D,3,0)</f>
        <v>07 - PEDALES Y POSAPIES</v>
      </c>
      <c r="H258" s="8">
        <v>100012</v>
      </c>
      <c r="I258" s="8" t="str">
        <f>VLOOKUP(Tabla7[[#This Row],[Código del cliente]],Tablas!$O$4:$S$16,2,0)</f>
        <v>MAESTRO</v>
      </c>
      <c r="J258" s="8" t="str">
        <f>VLOOKUP(Tabla7[[#This Row],[Código del cliente]],Tablas!$O$4:$S$16,3,0)</f>
        <v>INSTITUCIONAL</v>
      </c>
      <c r="K258" s="10">
        <v>43217</v>
      </c>
      <c r="L258" s="8">
        <f t="shared" si="6"/>
        <v>21</v>
      </c>
      <c r="M258" s="8">
        <f>VLOOKUP(D258,Tabla1345[#All],5,0)</f>
        <v>5</v>
      </c>
      <c r="N258" s="15" t="str">
        <f t="shared" si="7"/>
        <v>NO</v>
      </c>
      <c r="O258" s="15" t="s">
        <v>884</v>
      </c>
      <c r="P258" s="15" t="s">
        <v>884</v>
      </c>
      <c r="Q258" s="15" t="str">
        <f>VLOOKUP(MONTH(Tabla7[[#This Row],[Fecha]]),Tablas!$U$4:$V$15,2,0)</f>
        <v>Abr</v>
      </c>
      <c r="R258" s="8">
        <f>YEAR(Tabla7[[#This Row],[Fecha]])</f>
        <v>2018</v>
      </c>
    </row>
    <row r="259" spans="2:18" x14ac:dyDescent="0.2">
      <c r="B259" s="10">
        <v>43163</v>
      </c>
      <c r="C259" s="8" t="s">
        <v>920</v>
      </c>
      <c r="D259" s="8">
        <v>300534</v>
      </c>
      <c r="E259" s="8" t="str">
        <f>VLOOKUP(D259,Tablas!$B$4:$C$1060,2,0)</f>
        <v>CUBIERTA TRASERA IZQ NEGRO</v>
      </c>
      <c r="F259" s="8" t="str">
        <f>VLOOKUP(D259,Tablas!$B:$E,4,0)</f>
        <v>UN</v>
      </c>
      <c r="G259" s="8" t="str">
        <f>VLOOKUP(D259,Tablas!$B:$D,3,0)</f>
        <v>05 - COLISION</v>
      </c>
      <c r="H259" s="8">
        <v>100010</v>
      </c>
      <c r="I259" s="8" t="str">
        <f>VLOOKUP(Tabla7[[#This Row],[Código del cliente]],Tablas!$O$4:$S$16,2,0)</f>
        <v>LIMA EIRL</v>
      </c>
      <c r="J259" s="8" t="str">
        <f>VLOOKUP(Tabla7[[#This Row],[Código del cliente]],Tablas!$O$4:$S$16,3,0)</f>
        <v>CORPORATIVO</v>
      </c>
      <c r="K259" s="10">
        <v>43199</v>
      </c>
      <c r="L259" s="8">
        <f t="shared" si="6"/>
        <v>36</v>
      </c>
      <c r="M259" s="8">
        <f>VLOOKUP(D259,Tabla1345[#All],5,0)</f>
        <v>24</v>
      </c>
      <c r="N259" s="15" t="str">
        <f t="shared" si="7"/>
        <v>NO</v>
      </c>
      <c r="O259" s="15" t="s">
        <v>884</v>
      </c>
      <c r="P259" s="15" t="s">
        <v>885</v>
      </c>
      <c r="Q259" s="15" t="str">
        <f>VLOOKUP(MONTH(Tabla7[[#This Row],[Fecha]]),Tablas!$U$4:$V$15,2,0)</f>
        <v>Mar</v>
      </c>
      <c r="R259" s="8">
        <f>YEAR(Tabla7[[#This Row],[Fecha]])</f>
        <v>2018</v>
      </c>
    </row>
    <row r="260" spans="2:18" x14ac:dyDescent="0.2">
      <c r="B260" s="10">
        <v>43104</v>
      </c>
      <c r="C260" s="8" t="s">
        <v>921</v>
      </c>
      <c r="D260" s="8">
        <v>300828</v>
      </c>
      <c r="E260" s="8" t="str">
        <f>VLOOKUP(D260,Tablas!$B$4:$C$1060,2,0)</f>
        <v>EJE DE REDUCCION DE MARCHA</v>
      </c>
      <c r="F260" s="8" t="str">
        <f>VLOOKUP(D260,Tablas!$B:$E,4,0)</f>
        <v>UN</v>
      </c>
      <c r="G260" s="8" t="str">
        <f>VLOOKUP(D260,Tablas!$B:$D,3,0)</f>
        <v>15 - MISCELANEOS</v>
      </c>
      <c r="H260" s="8">
        <v>100008</v>
      </c>
      <c r="I260" s="8" t="str">
        <f>VLOOKUP(Tabla7[[#This Row],[Código del cliente]],Tablas!$O$4:$S$16,2,0)</f>
        <v>LA PODEROSA S.A</v>
      </c>
      <c r="J260" s="8" t="str">
        <f>VLOOKUP(Tabla7[[#This Row],[Código del cliente]],Tablas!$O$4:$S$16,3,0)</f>
        <v>DISTRIBUIDORES</v>
      </c>
      <c r="K260" s="10">
        <v>43141</v>
      </c>
      <c r="L260" s="8">
        <f t="shared" si="6"/>
        <v>37</v>
      </c>
      <c r="M260" s="8">
        <f>VLOOKUP(D260,Tabla1345[#All],5,0)</f>
        <v>18</v>
      </c>
      <c r="N260" s="15" t="str">
        <f t="shared" si="7"/>
        <v>NO</v>
      </c>
      <c r="O260" s="15" t="s">
        <v>884</v>
      </c>
      <c r="P260" s="15" t="s">
        <v>884</v>
      </c>
      <c r="Q260" s="15" t="str">
        <f>VLOOKUP(MONTH(Tabla7[[#This Row],[Fecha]]),Tablas!$U$4:$V$15,2,0)</f>
        <v>Ene</v>
      </c>
      <c r="R260" s="8">
        <f>YEAR(Tabla7[[#This Row],[Fecha]])</f>
        <v>2018</v>
      </c>
    </row>
    <row r="261" spans="2:18" x14ac:dyDescent="0.2">
      <c r="B261" s="10">
        <v>43223</v>
      </c>
      <c r="C261" s="8" t="s">
        <v>922</v>
      </c>
      <c r="D261" s="8">
        <v>300288</v>
      </c>
      <c r="E261" s="8" t="str">
        <f>VLOOKUP(D261,Tablas!$B$4:$C$1060,2,0)</f>
        <v>TOPE POSAPIE DERECHA</v>
      </c>
      <c r="F261" s="8" t="str">
        <f>VLOOKUP(D261,Tablas!$B:$E,4,0)</f>
        <v>UN</v>
      </c>
      <c r="G261" s="8" t="str">
        <f>VLOOKUP(D261,Tablas!$B:$D,3,0)</f>
        <v>05 - COLISION</v>
      </c>
      <c r="H261" s="8">
        <v>100009</v>
      </c>
      <c r="I261" s="8" t="str">
        <f>VLOOKUP(Tabla7[[#This Row],[Código del cliente]],Tablas!$O$4:$S$16,2,0)</f>
        <v>CIA S.A</v>
      </c>
      <c r="J261" s="8" t="str">
        <f>VLOOKUP(Tabla7[[#This Row],[Código del cliente]],Tablas!$O$4:$S$16,3,0)</f>
        <v>MAYORISTAS</v>
      </c>
      <c r="K261" s="10">
        <v>43245</v>
      </c>
      <c r="L261" s="8">
        <f t="shared" si="6"/>
        <v>22</v>
      </c>
      <c r="M261" s="8">
        <f>VLOOKUP(D261,Tabla1345[#All],5,0)</f>
        <v>21</v>
      </c>
      <c r="N261" s="15" t="str">
        <f t="shared" si="7"/>
        <v>NO</v>
      </c>
      <c r="O261" s="15" t="s">
        <v>884</v>
      </c>
      <c r="P261" s="15" t="s">
        <v>884</v>
      </c>
      <c r="Q261" s="15" t="str">
        <f>VLOOKUP(MONTH(Tabla7[[#This Row],[Fecha]]),Tablas!$U$4:$V$15,2,0)</f>
        <v>May</v>
      </c>
      <c r="R261" s="8">
        <f>YEAR(Tabla7[[#This Row],[Fecha]])</f>
        <v>2018</v>
      </c>
    </row>
    <row r="262" spans="2:18" x14ac:dyDescent="0.2">
      <c r="B262" s="10">
        <v>43199</v>
      </c>
      <c r="C262" s="8" t="s">
        <v>923</v>
      </c>
      <c r="D262" s="8">
        <v>300328</v>
      </c>
      <c r="E262" s="8" t="str">
        <f>VLOOKUP(D262,Tablas!$B$4:$C$1060,2,0)</f>
        <v>AMORTIGUADOR TRASERO CROMADO</v>
      </c>
      <c r="F262" s="8" t="str">
        <f>VLOOKUP(D262,Tablas!$B:$E,4,0)</f>
        <v>UN</v>
      </c>
      <c r="G262" s="8" t="str">
        <f>VLOOKUP(D262,Tablas!$B:$D,3,0)</f>
        <v>06 - AMORTIGUADORES</v>
      </c>
      <c r="H262" s="8">
        <v>100006</v>
      </c>
      <c r="I262" s="8" t="str">
        <f>VLOOKUP(Tabla7[[#This Row],[Código del cliente]],Tablas!$O$4:$S$16,2,0)</f>
        <v>MECHATRONIC</v>
      </c>
      <c r="J262" s="8" t="str">
        <f>VLOOKUP(Tabla7[[#This Row],[Código del cliente]],Tablas!$O$4:$S$16,3,0)</f>
        <v>HOMECENTER</v>
      </c>
      <c r="K262" s="10">
        <v>43221</v>
      </c>
      <c r="L262" s="8">
        <f t="shared" si="6"/>
        <v>22</v>
      </c>
      <c r="M262" s="8">
        <f>VLOOKUP(D262,Tabla1345[#All],5,0)</f>
        <v>21</v>
      </c>
      <c r="N262" s="15" t="str">
        <f t="shared" si="7"/>
        <v>NO</v>
      </c>
      <c r="O262" s="15" t="s">
        <v>884</v>
      </c>
      <c r="P262" s="15" t="s">
        <v>884</v>
      </c>
      <c r="Q262" s="15" t="str">
        <f>VLOOKUP(MONTH(Tabla7[[#This Row],[Fecha]]),Tablas!$U$4:$V$15,2,0)</f>
        <v>Abr</v>
      </c>
      <c r="R262" s="8">
        <f>YEAR(Tabla7[[#This Row],[Fecha]])</f>
        <v>2018</v>
      </c>
    </row>
    <row r="263" spans="2:18" x14ac:dyDescent="0.2">
      <c r="B263" s="10">
        <v>43171</v>
      </c>
      <c r="C263" s="8" t="s">
        <v>924</v>
      </c>
      <c r="D263" s="8">
        <v>300552</v>
      </c>
      <c r="E263" s="8" t="str">
        <f>VLOOKUP(D263,Tablas!$B$4:$C$1060,2,0)</f>
        <v>BOBINA DE ENCENDIDO</v>
      </c>
      <c r="F263" s="8" t="str">
        <f>VLOOKUP(D263,Tablas!$B:$E,4,0)</f>
        <v>UN</v>
      </c>
      <c r="G263" s="8" t="str">
        <f>VLOOKUP(D263,Tablas!$B:$D,3,0)</f>
        <v>08 - ELECTRICO</v>
      </c>
      <c r="H263" s="8">
        <v>100005</v>
      </c>
      <c r="I263" s="8" t="str">
        <f>VLOOKUP(Tabla7[[#This Row],[Código del cliente]],Tablas!$O$4:$S$16,2,0)</f>
        <v>UNION S.A</v>
      </c>
      <c r="J263" s="8" t="str">
        <f>VLOOKUP(Tabla7[[#This Row],[Código del cliente]],Tablas!$O$4:$S$16,3,0)</f>
        <v>HOMECENTER</v>
      </c>
      <c r="K263" s="10">
        <v>43179</v>
      </c>
      <c r="L263" s="8">
        <f t="shared" si="6"/>
        <v>8</v>
      </c>
      <c r="M263" s="8">
        <f>VLOOKUP(D263,Tabla1345[#All],5,0)</f>
        <v>28</v>
      </c>
      <c r="N263" s="15" t="str">
        <f t="shared" si="7"/>
        <v>SI</v>
      </c>
      <c r="O263" s="15" t="s">
        <v>884</v>
      </c>
      <c r="P263" s="15" t="s">
        <v>884</v>
      </c>
      <c r="Q263" s="15" t="str">
        <f>VLOOKUP(MONTH(Tabla7[[#This Row],[Fecha]]),Tablas!$U$4:$V$15,2,0)</f>
        <v>Mar</v>
      </c>
      <c r="R263" s="8">
        <f>YEAR(Tabla7[[#This Row],[Fecha]])</f>
        <v>2018</v>
      </c>
    </row>
    <row r="264" spans="2:18" x14ac:dyDescent="0.2">
      <c r="B264" s="10">
        <v>43185</v>
      </c>
      <c r="C264" s="8" t="s">
        <v>925</v>
      </c>
      <c r="D264" s="8">
        <v>300124</v>
      </c>
      <c r="E264" s="8" t="str">
        <f>VLOOKUP(D264,Tablas!$B$4:$C$1060,2,0)</f>
        <v>TAPABARRO</v>
      </c>
      <c r="F264" s="8" t="str">
        <f>VLOOKUP(D264,Tablas!$B:$E,4,0)</f>
        <v>UN</v>
      </c>
      <c r="G264" s="8" t="str">
        <f>VLOOKUP(D264,Tablas!$B:$D,3,0)</f>
        <v>05 - COLISION</v>
      </c>
      <c r="H264" s="8">
        <v>100007</v>
      </c>
      <c r="I264" s="8" t="str">
        <f>VLOOKUP(Tabla7[[#This Row],[Código del cliente]],Tablas!$O$4:$S$16,2,0)</f>
        <v>INPACTO S.A</v>
      </c>
      <c r="J264" s="8" t="str">
        <f>VLOOKUP(Tabla7[[#This Row],[Código del cliente]],Tablas!$O$4:$S$16,3,0)</f>
        <v>RETAIL</v>
      </c>
      <c r="K264" s="10">
        <v>43218</v>
      </c>
      <c r="L264" s="8">
        <f t="shared" si="6"/>
        <v>33</v>
      </c>
      <c r="M264" s="8">
        <f>VLOOKUP(D264,Tabla1345[#All],5,0)</f>
        <v>24</v>
      </c>
      <c r="N264" s="15" t="str">
        <f t="shared" si="7"/>
        <v>NO</v>
      </c>
      <c r="O264" s="15" t="s">
        <v>884</v>
      </c>
      <c r="P264" s="15" t="s">
        <v>884</v>
      </c>
      <c r="Q264" s="15" t="str">
        <f>VLOOKUP(MONTH(Tabla7[[#This Row],[Fecha]]),Tablas!$U$4:$V$15,2,0)</f>
        <v>Mar</v>
      </c>
      <c r="R264" s="8">
        <f>YEAR(Tabla7[[#This Row],[Fecha]])</f>
        <v>2018</v>
      </c>
    </row>
    <row r="265" spans="2:18" x14ac:dyDescent="0.2">
      <c r="B265" s="10">
        <v>43142</v>
      </c>
      <c r="C265" s="8" t="s">
        <v>926</v>
      </c>
      <c r="D265" s="8">
        <v>300764</v>
      </c>
      <c r="E265" s="8" t="str">
        <f>VLOOKUP(D265,Tablas!$B$4:$C$1060,2,0)</f>
        <v>TORNILLO "A" CILINDRO (BIRLO)</v>
      </c>
      <c r="F265" s="8" t="str">
        <f>VLOOKUP(D265,Tablas!$B:$E,4,0)</f>
        <v>UN</v>
      </c>
      <c r="G265" s="8" t="str">
        <f>VLOOKUP(D265,Tablas!$B:$D,3,0)</f>
        <v>15 - MISCELANEOS</v>
      </c>
      <c r="H265" s="8">
        <v>100005</v>
      </c>
      <c r="I265" s="8" t="str">
        <f>VLOOKUP(Tabla7[[#This Row],[Código del cliente]],Tablas!$O$4:$S$16,2,0)</f>
        <v>UNION S.A</v>
      </c>
      <c r="J265" s="8" t="str">
        <f>VLOOKUP(Tabla7[[#This Row],[Código del cliente]],Tablas!$O$4:$S$16,3,0)</f>
        <v>HOMECENTER</v>
      </c>
      <c r="K265" s="10">
        <v>43175</v>
      </c>
      <c r="L265" s="8">
        <f t="shared" si="6"/>
        <v>33</v>
      </c>
      <c r="M265" s="8">
        <f>VLOOKUP(D265,Tabla1345[#All],5,0)</f>
        <v>28</v>
      </c>
      <c r="N265" s="15" t="str">
        <f t="shared" si="7"/>
        <v>NO</v>
      </c>
      <c r="O265" s="15" t="s">
        <v>884</v>
      </c>
      <c r="P265" s="15" t="s">
        <v>884</v>
      </c>
      <c r="Q265" s="15" t="str">
        <f>VLOOKUP(MONTH(Tabla7[[#This Row],[Fecha]]),Tablas!$U$4:$V$15,2,0)</f>
        <v>Feb</v>
      </c>
      <c r="R265" s="8">
        <f>YEAR(Tabla7[[#This Row],[Fecha]])</f>
        <v>2018</v>
      </c>
    </row>
    <row r="266" spans="2:18" x14ac:dyDescent="0.2">
      <c r="B266" s="10">
        <v>43188</v>
      </c>
      <c r="C266" s="8" t="s">
        <v>927</v>
      </c>
      <c r="D266" s="8">
        <v>300400</v>
      </c>
      <c r="E266" s="8" t="str">
        <f>VLOOKUP(D266,Tablas!$B$4:$C$1060,2,0)</f>
        <v>CONJUNTO DE FARO TRASERO</v>
      </c>
      <c r="F266" s="8" t="str">
        <f>VLOOKUP(D266,Tablas!$B:$E,4,0)</f>
        <v>UN</v>
      </c>
      <c r="G266" s="8" t="str">
        <f>VLOOKUP(D266,Tablas!$B:$D,3,0)</f>
        <v>14 - LUCES</v>
      </c>
      <c r="H266" s="8">
        <v>100003</v>
      </c>
      <c r="I266" s="8" t="str">
        <f>VLOOKUP(Tabla7[[#This Row],[Código del cliente]],Tablas!$O$4:$S$16,2,0)</f>
        <v>JUAN SOSA</v>
      </c>
      <c r="J266" s="8" t="str">
        <f>VLOOKUP(Tabla7[[#This Row],[Código del cliente]],Tablas!$O$4:$S$16,3,0)</f>
        <v>HOMECENTER</v>
      </c>
      <c r="K266" s="10">
        <v>43199</v>
      </c>
      <c r="L266" s="8">
        <f t="shared" si="6"/>
        <v>11</v>
      </c>
      <c r="M266" s="8">
        <f>VLOOKUP(D266,Tabla1345[#All],5,0)</f>
        <v>8</v>
      </c>
      <c r="N266" s="15" t="str">
        <f t="shared" si="7"/>
        <v>NO</v>
      </c>
      <c r="O266" s="15" t="s">
        <v>885</v>
      </c>
      <c r="P266" s="15" t="s">
        <v>885</v>
      </c>
      <c r="Q266" s="15" t="str">
        <f>VLOOKUP(MONTH(Tabla7[[#This Row],[Fecha]]),Tablas!$U$4:$V$15,2,0)</f>
        <v>Mar</v>
      </c>
      <c r="R266" s="8">
        <f>YEAR(Tabla7[[#This Row],[Fecha]])</f>
        <v>2018</v>
      </c>
    </row>
    <row r="267" spans="2:18" x14ac:dyDescent="0.2">
      <c r="B267" s="10">
        <v>43210</v>
      </c>
      <c r="C267" s="8" t="s">
        <v>928</v>
      </c>
      <c r="D267" s="8">
        <v>300400</v>
      </c>
      <c r="E267" s="8" t="str">
        <f>VLOOKUP(D267,Tablas!$B$4:$C$1060,2,0)</f>
        <v>CONJUNTO DE FARO TRASERO</v>
      </c>
      <c r="F267" s="8" t="str">
        <f>VLOOKUP(D267,Tablas!$B:$E,4,0)</f>
        <v>UN</v>
      </c>
      <c r="G267" s="8" t="str">
        <f>VLOOKUP(D267,Tablas!$B:$D,3,0)</f>
        <v>14 - LUCES</v>
      </c>
      <c r="H267" s="8">
        <v>100012</v>
      </c>
      <c r="I267" s="8" t="str">
        <f>VLOOKUP(Tabla7[[#This Row],[Código del cliente]],Tablas!$O$4:$S$16,2,0)</f>
        <v>MAESTRO</v>
      </c>
      <c r="J267" s="8" t="str">
        <f>VLOOKUP(Tabla7[[#This Row],[Código del cliente]],Tablas!$O$4:$S$16,3,0)</f>
        <v>INSTITUCIONAL</v>
      </c>
      <c r="K267" s="10">
        <v>43220</v>
      </c>
      <c r="L267" s="8">
        <f t="shared" ref="L267:L330" si="8">K267-B267</f>
        <v>10</v>
      </c>
      <c r="M267" s="8">
        <f>VLOOKUP(D267,Tabla1345[#All],5,0)</f>
        <v>8</v>
      </c>
      <c r="N267" s="15" t="str">
        <f t="shared" ref="N267:N330" si="9">IF(L267&lt;=M267,"SI","NO")</f>
        <v>NO</v>
      </c>
      <c r="O267" s="15" t="s">
        <v>884</v>
      </c>
      <c r="P267" s="15" t="s">
        <v>884</v>
      </c>
      <c r="Q267" s="15" t="str">
        <f>VLOOKUP(MONTH(Tabla7[[#This Row],[Fecha]]),Tablas!$U$4:$V$15,2,0)</f>
        <v>Abr</v>
      </c>
      <c r="R267" s="8">
        <f>YEAR(Tabla7[[#This Row],[Fecha]])</f>
        <v>2018</v>
      </c>
    </row>
    <row r="268" spans="2:18" x14ac:dyDescent="0.2">
      <c r="B268" s="10">
        <v>43254</v>
      </c>
      <c r="C268" s="8" t="s">
        <v>929</v>
      </c>
      <c r="D268" s="8">
        <v>300887</v>
      </c>
      <c r="E268" s="8" t="str">
        <f>VLOOKUP(D268,Tablas!$B$4:$C$1060,2,0)</f>
        <v>RODAJE RADIAL BOLA,6201</v>
      </c>
      <c r="F268" s="8" t="str">
        <f>VLOOKUP(D268,Tablas!$B:$E,4,0)</f>
        <v>UN</v>
      </c>
      <c r="G268" s="8" t="str">
        <f>VLOOKUP(D268,Tablas!$B:$D,3,0)</f>
        <v>15 - MISCELANEOS</v>
      </c>
      <c r="H268" s="8">
        <v>100009</v>
      </c>
      <c r="I268" s="8" t="str">
        <f>VLOOKUP(Tabla7[[#This Row],[Código del cliente]],Tablas!$O$4:$S$16,2,0)</f>
        <v>CIA S.A</v>
      </c>
      <c r="J268" s="8" t="str">
        <f>VLOOKUP(Tabla7[[#This Row],[Código del cliente]],Tablas!$O$4:$S$16,3,0)</f>
        <v>MAYORISTAS</v>
      </c>
      <c r="K268" s="10">
        <v>43260</v>
      </c>
      <c r="L268" s="8">
        <f t="shared" si="8"/>
        <v>6</v>
      </c>
      <c r="M268" s="8">
        <f>VLOOKUP(D268,Tabla1345[#All],5,0)</f>
        <v>28</v>
      </c>
      <c r="N268" s="15" t="str">
        <f t="shared" si="9"/>
        <v>SI</v>
      </c>
      <c r="O268" s="15" t="s">
        <v>885</v>
      </c>
      <c r="P268" s="15" t="s">
        <v>884</v>
      </c>
      <c r="Q268" s="15" t="str">
        <f>VLOOKUP(MONTH(Tabla7[[#This Row],[Fecha]]),Tablas!$U$4:$V$15,2,0)</f>
        <v>Jun</v>
      </c>
      <c r="R268" s="8">
        <f>YEAR(Tabla7[[#This Row],[Fecha]])</f>
        <v>2018</v>
      </c>
    </row>
    <row r="269" spans="2:18" x14ac:dyDescent="0.2">
      <c r="B269" s="10">
        <v>43103</v>
      </c>
      <c r="C269" s="8" t="s">
        <v>930</v>
      </c>
      <c r="D269" s="8">
        <v>300542</v>
      </c>
      <c r="E269" s="8" t="str">
        <f>VLOOKUP(D269,Tablas!$B$4:$C$1060,2,0)</f>
        <v>ESCAPE ROJO</v>
      </c>
      <c r="F269" s="8" t="str">
        <f>VLOOKUP(D269,Tablas!$B:$E,4,0)</f>
        <v>UN</v>
      </c>
      <c r="G269" s="8" t="str">
        <f>VLOOKUP(D269,Tablas!$B:$D,3,0)</f>
        <v>07 - PEDALES Y POSAPIES</v>
      </c>
      <c r="H269" s="8">
        <v>100007</v>
      </c>
      <c r="I269" s="8" t="str">
        <f>VLOOKUP(Tabla7[[#This Row],[Código del cliente]],Tablas!$O$4:$S$16,2,0)</f>
        <v>INPACTO S.A</v>
      </c>
      <c r="J269" s="8" t="str">
        <f>VLOOKUP(Tabla7[[#This Row],[Código del cliente]],Tablas!$O$4:$S$16,3,0)</f>
        <v>RETAIL</v>
      </c>
      <c r="K269" s="10">
        <v>43124</v>
      </c>
      <c r="L269" s="8">
        <f t="shared" si="8"/>
        <v>21</v>
      </c>
      <c r="M269" s="8">
        <f>VLOOKUP(D269,Tabla1345[#All],5,0)</f>
        <v>10</v>
      </c>
      <c r="N269" s="15" t="str">
        <f t="shared" si="9"/>
        <v>NO</v>
      </c>
      <c r="O269" s="15" t="s">
        <v>884</v>
      </c>
      <c r="P269" s="15" t="s">
        <v>884</v>
      </c>
      <c r="Q269" s="15" t="str">
        <f>VLOOKUP(MONTH(Tabla7[[#This Row],[Fecha]]),Tablas!$U$4:$V$15,2,0)</f>
        <v>Ene</v>
      </c>
      <c r="R269" s="8">
        <f>YEAR(Tabla7[[#This Row],[Fecha]])</f>
        <v>2018</v>
      </c>
    </row>
    <row r="270" spans="2:18" x14ac:dyDescent="0.2">
      <c r="B270" s="10">
        <v>43151</v>
      </c>
      <c r="C270" s="8" t="s">
        <v>931</v>
      </c>
      <c r="D270" s="8">
        <v>300123</v>
      </c>
      <c r="E270" s="8" t="str">
        <f>VLOOKUP(D270,Tablas!$B$4:$C$1060,2,0)</f>
        <v>CUBIERTA IZQ AZUL</v>
      </c>
      <c r="F270" s="8" t="str">
        <f>VLOOKUP(D270,Tablas!$B:$E,4,0)</f>
        <v>UN</v>
      </c>
      <c r="G270" s="8" t="str">
        <f>VLOOKUP(D270,Tablas!$B:$D,3,0)</f>
        <v>05 - COLISION</v>
      </c>
      <c r="H270" s="8">
        <v>100006</v>
      </c>
      <c r="I270" s="8" t="str">
        <f>VLOOKUP(Tabla7[[#This Row],[Código del cliente]],Tablas!$O$4:$S$16,2,0)</f>
        <v>MECHATRONIC</v>
      </c>
      <c r="J270" s="8" t="str">
        <f>VLOOKUP(Tabla7[[#This Row],[Código del cliente]],Tablas!$O$4:$S$16,3,0)</f>
        <v>HOMECENTER</v>
      </c>
      <c r="K270" s="10">
        <v>43170</v>
      </c>
      <c r="L270" s="8">
        <f t="shared" si="8"/>
        <v>19</v>
      </c>
      <c r="M270" s="8">
        <f>VLOOKUP(D270,Tabla1345[#All],5,0)</f>
        <v>11</v>
      </c>
      <c r="N270" s="15" t="str">
        <f t="shared" si="9"/>
        <v>NO</v>
      </c>
      <c r="O270" s="15" t="s">
        <v>885</v>
      </c>
      <c r="P270" s="15" t="s">
        <v>884</v>
      </c>
      <c r="Q270" s="15" t="str">
        <f>VLOOKUP(MONTH(Tabla7[[#This Row],[Fecha]]),Tablas!$U$4:$V$15,2,0)</f>
        <v>Feb</v>
      </c>
      <c r="R270" s="8">
        <f>YEAR(Tabla7[[#This Row],[Fecha]])</f>
        <v>2018</v>
      </c>
    </row>
    <row r="271" spans="2:18" x14ac:dyDescent="0.2">
      <c r="B271" s="10">
        <v>43106</v>
      </c>
      <c r="C271" s="8" t="s">
        <v>932</v>
      </c>
      <c r="D271" s="8">
        <v>300998</v>
      </c>
      <c r="E271" s="8" t="str">
        <f>VLOOKUP(D271,Tablas!$B$4:$C$1060,2,0)</f>
        <v>EMPAQUETADURA DEL MULTIPLE</v>
      </c>
      <c r="F271" s="8" t="str">
        <f>VLOOKUP(D271,Tablas!$B:$E,4,0)</f>
        <v>UN</v>
      </c>
      <c r="G271" s="8" t="str">
        <f>VLOOKUP(D271,Tablas!$B:$D,3,0)</f>
        <v>09 - PARTES DE MOTOR</v>
      </c>
      <c r="H271" s="8">
        <v>100004</v>
      </c>
      <c r="I271" s="8" t="str">
        <f>VLOOKUP(Tabla7[[#This Row],[Código del cliente]],Tablas!$O$4:$S$16,2,0)</f>
        <v>EMPRESA DEL NORTE</v>
      </c>
      <c r="J271" s="8" t="str">
        <f>VLOOKUP(Tabla7[[#This Row],[Código del cliente]],Tablas!$O$4:$S$16,3,0)</f>
        <v>HOMECENTER</v>
      </c>
      <c r="K271" s="10">
        <v>43117</v>
      </c>
      <c r="L271" s="8">
        <f t="shared" si="8"/>
        <v>11</v>
      </c>
      <c r="M271" s="8">
        <f>VLOOKUP(D271,Tabla1345[#All],5,0)</f>
        <v>17</v>
      </c>
      <c r="N271" s="15" t="str">
        <f t="shared" si="9"/>
        <v>SI</v>
      </c>
      <c r="O271" s="15" t="s">
        <v>884</v>
      </c>
      <c r="P271" s="15" t="s">
        <v>884</v>
      </c>
      <c r="Q271" s="15" t="str">
        <f>VLOOKUP(MONTH(Tabla7[[#This Row],[Fecha]]),Tablas!$U$4:$V$15,2,0)</f>
        <v>Ene</v>
      </c>
      <c r="R271" s="8">
        <f>YEAR(Tabla7[[#This Row],[Fecha]])</f>
        <v>2018</v>
      </c>
    </row>
    <row r="272" spans="2:18" x14ac:dyDescent="0.2">
      <c r="B272" s="10">
        <v>43219</v>
      </c>
      <c r="C272" s="8" t="s">
        <v>933</v>
      </c>
      <c r="D272" s="8">
        <v>300470</v>
      </c>
      <c r="E272" s="8" t="str">
        <f>VLOOKUP(D272,Tablas!$B$4:$C$1060,2,0)</f>
        <v>RECIPIENTE DE CAJUELA (NEGRO)</v>
      </c>
      <c r="F272" s="8" t="str">
        <f>VLOOKUP(D272,Tablas!$B:$E,4,0)</f>
        <v>UN</v>
      </c>
      <c r="G272" s="8" t="str">
        <f>VLOOKUP(D272,Tablas!$B:$D,3,0)</f>
        <v>05 - COLISION</v>
      </c>
      <c r="H272" s="8">
        <v>100001</v>
      </c>
      <c r="I272" s="8" t="str">
        <f>VLOOKUP(Tabla7[[#This Row],[Código del cliente]],Tablas!$O$4:$S$16,2,0)</f>
        <v>EMPRESA DEL SUR</v>
      </c>
      <c r="J272" s="8" t="str">
        <f>VLOOKUP(Tabla7[[#This Row],[Código del cliente]],Tablas!$O$4:$S$16,3,0)</f>
        <v>RETAIL</v>
      </c>
      <c r="K272" s="10">
        <v>43257</v>
      </c>
      <c r="L272" s="8">
        <f t="shared" si="8"/>
        <v>38</v>
      </c>
      <c r="M272" s="8">
        <f>VLOOKUP(D272,Tabla1345[#All],5,0)</f>
        <v>30</v>
      </c>
      <c r="N272" s="15" t="str">
        <f t="shared" si="9"/>
        <v>NO</v>
      </c>
      <c r="O272" s="15" t="s">
        <v>884</v>
      </c>
      <c r="P272" s="15" t="s">
        <v>884</v>
      </c>
      <c r="Q272" s="15" t="str">
        <f>VLOOKUP(MONTH(Tabla7[[#This Row],[Fecha]]),Tablas!$U$4:$V$15,2,0)</f>
        <v>Abr</v>
      </c>
      <c r="R272" s="8">
        <f>YEAR(Tabla7[[#This Row],[Fecha]])</f>
        <v>2018</v>
      </c>
    </row>
    <row r="273" spans="2:18" x14ac:dyDescent="0.2">
      <c r="B273" s="10">
        <v>43218</v>
      </c>
      <c r="C273" s="8" t="s">
        <v>934</v>
      </c>
      <c r="D273" s="8">
        <v>300573</v>
      </c>
      <c r="E273" s="8" t="str">
        <f>VLOOKUP(D273,Tablas!$B$4:$C$1060,2,0)</f>
        <v>O-RING,27*2.0</v>
      </c>
      <c r="F273" s="8" t="str">
        <f>VLOOKUP(D273,Tablas!$B:$E,4,0)</f>
        <v>UN</v>
      </c>
      <c r="G273" s="8" t="str">
        <f>VLOOKUP(D273,Tablas!$B:$D,3,0)</f>
        <v>11 - LLANTAS Y HULES</v>
      </c>
      <c r="H273" s="8">
        <v>100009</v>
      </c>
      <c r="I273" s="8" t="str">
        <f>VLOOKUP(Tabla7[[#This Row],[Código del cliente]],Tablas!$O$4:$S$16,2,0)</f>
        <v>CIA S.A</v>
      </c>
      <c r="J273" s="8" t="str">
        <f>VLOOKUP(Tabla7[[#This Row],[Código del cliente]],Tablas!$O$4:$S$16,3,0)</f>
        <v>MAYORISTAS</v>
      </c>
      <c r="K273" s="10">
        <v>43246</v>
      </c>
      <c r="L273" s="8">
        <f t="shared" si="8"/>
        <v>28</v>
      </c>
      <c r="M273" s="8">
        <f>VLOOKUP(D273,Tabla1345[#All],5,0)</f>
        <v>19</v>
      </c>
      <c r="N273" s="15" t="str">
        <f t="shared" si="9"/>
        <v>NO</v>
      </c>
      <c r="O273" s="15" t="s">
        <v>884</v>
      </c>
      <c r="P273" s="15" t="s">
        <v>884</v>
      </c>
      <c r="Q273" s="15" t="str">
        <f>VLOOKUP(MONTH(Tabla7[[#This Row],[Fecha]]),Tablas!$U$4:$V$15,2,0)</f>
        <v>Abr</v>
      </c>
      <c r="R273" s="8">
        <f>YEAR(Tabla7[[#This Row],[Fecha]])</f>
        <v>2018</v>
      </c>
    </row>
    <row r="274" spans="2:18" x14ac:dyDescent="0.2">
      <c r="B274" s="10">
        <v>43233</v>
      </c>
      <c r="C274" s="8" t="s">
        <v>935</v>
      </c>
      <c r="D274" s="8">
        <v>300972</v>
      </c>
      <c r="E274" s="8" t="str">
        <f>VLOOKUP(D274,Tablas!$B$4:$C$1060,2,0)</f>
        <v>BATERIA</v>
      </c>
      <c r="F274" s="8" t="str">
        <f>VLOOKUP(D274,Tablas!$B:$E,4,0)</f>
        <v>UN</v>
      </c>
      <c r="G274" s="8" t="str">
        <f>VLOOKUP(D274,Tablas!$B:$D,3,0)</f>
        <v>01 - BATERIAS</v>
      </c>
      <c r="H274" s="8">
        <v>100013</v>
      </c>
      <c r="I274" s="8" t="str">
        <f>VLOOKUP(Tabla7[[#This Row],[Código del cliente]],Tablas!$O$4:$S$16,2,0)</f>
        <v>SODIMAC</v>
      </c>
      <c r="J274" s="8" t="str">
        <f>VLOOKUP(Tabla7[[#This Row],[Código del cliente]],Tablas!$O$4:$S$16,3,0)</f>
        <v>HOMECENTER</v>
      </c>
      <c r="K274" s="10">
        <v>43246</v>
      </c>
      <c r="L274" s="8">
        <f t="shared" si="8"/>
        <v>13</v>
      </c>
      <c r="M274" s="8">
        <f>VLOOKUP(D274,Tabla1345[#All],5,0)</f>
        <v>18</v>
      </c>
      <c r="N274" s="15" t="str">
        <f t="shared" si="9"/>
        <v>SI</v>
      </c>
      <c r="O274" s="15" t="s">
        <v>884</v>
      </c>
      <c r="P274" s="15" t="s">
        <v>884</v>
      </c>
      <c r="Q274" s="15" t="str">
        <f>VLOOKUP(MONTH(Tabla7[[#This Row],[Fecha]]),Tablas!$U$4:$V$15,2,0)</f>
        <v>May</v>
      </c>
      <c r="R274" s="8">
        <f>YEAR(Tabla7[[#This Row],[Fecha]])</f>
        <v>2018</v>
      </c>
    </row>
    <row r="275" spans="2:18" x14ac:dyDescent="0.2">
      <c r="B275" s="10">
        <v>43151</v>
      </c>
      <c r="C275" s="8" t="s">
        <v>936</v>
      </c>
      <c r="D275" s="8">
        <v>300926</v>
      </c>
      <c r="E275" s="8" t="str">
        <f>VLOOKUP(D275,Tablas!$B$4:$C$1060,2,0)</f>
        <v>UNIDAD MEDIDORA DE TACOMETRO</v>
      </c>
      <c r="F275" s="8" t="str">
        <f>VLOOKUP(D275,Tablas!$B:$E,4,0)</f>
        <v>UN</v>
      </c>
      <c r="G275" s="8" t="str">
        <f>VLOOKUP(D275,Tablas!$B:$D,3,0)</f>
        <v>09 - PARTES DE MOTOR</v>
      </c>
      <c r="H275" s="8">
        <v>100012</v>
      </c>
      <c r="I275" s="8" t="str">
        <f>VLOOKUP(Tabla7[[#This Row],[Código del cliente]],Tablas!$O$4:$S$16,2,0)</f>
        <v>MAESTRO</v>
      </c>
      <c r="J275" s="8" t="str">
        <f>VLOOKUP(Tabla7[[#This Row],[Código del cliente]],Tablas!$O$4:$S$16,3,0)</f>
        <v>INSTITUCIONAL</v>
      </c>
      <c r="K275" s="10">
        <v>43190</v>
      </c>
      <c r="L275" s="8">
        <f t="shared" si="8"/>
        <v>39</v>
      </c>
      <c r="M275" s="8">
        <f>VLOOKUP(D275,Tabla1345[#All],5,0)</f>
        <v>11</v>
      </c>
      <c r="N275" s="15" t="str">
        <f t="shared" si="9"/>
        <v>NO</v>
      </c>
      <c r="O275" s="15" t="s">
        <v>885</v>
      </c>
      <c r="P275" s="15" t="s">
        <v>884</v>
      </c>
      <c r="Q275" s="15" t="str">
        <f>VLOOKUP(MONTH(Tabla7[[#This Row],[Fecha]]),Tablas!$U$4:$V$15,2,0)</f>
        <v>Feb</v>
      </c>
      <c r="R275" s="8">
        <f>YEAR(Tabla7[[#This Row],[Fecha]])</f>
        <v>2018</v>
      </c>
    </row>
    <row r="276" spans="2:18" x14ac:dyDescent="0.2">
      <c r="B276" s="10">
        <v>43206</v>
      </c>
      <c r="C276" s="8" t="s">
        <v>937</v>
      </c>
      <c r="D276" s="8">
        <v>300735</v>
      </c>
      <c r="E276" s="8" t="str">
        <f>VLOOKUP(D276,Tablas!$B$4:$C$1060,2,0)</f>
        <v>BLOQUE REDUCTOR DE VIBRACION A</v>
      </c>
      <c r="F276" s="8" t="str">
        <f>VLOOKUP(D276,Tablas!$B:$E,4,0)</f>
        <v>UN</v>
      </c>
      <c r="G276" s="8" t="str">
        <f>VLOOKUP(D276,Tablas!$B:$D,3,0)</f>
        <v>09 - PARTES DE MOTOR</v>
      </c>
      <c r="H276" s="8">
        <v>100013</v>
      </c>
      <c r="I276" s="8" t="str">
        <f>VLOOKUP(Tabla7[[#This Row],[Código del cliente]],Tablas!$O$4:$S$16,2,0)</f>
        <v>SODIMAC</v>
      </c>
      <c r="J276" s="8" t="str">
        <f>VLOOKUP(Tabla7[[#This Row],[Código del cliente]],Tablas!$O$4:$S$16,3,0)</f>
        <v>HOMECENTER</v>
      </c>
      <c r="K276" s="10">
        <v>43224</v>
      </c>
      <c r="L276" s="8">
        <f t="shared" si="8"/>
        <v>18</v>
      </c>
      <c r="M276" s="8">
        <f>VLOOKUP(D276,Tabla1345[#All],5,0)</f>
        <v>6</v>
      </c>
      <c r="N276" s="15" t="str">
        <f t="shared" si="9"/>
        <v>NO</v>
      </c>
      <c r="O276" s="15" t="s">
        <v>884</v>
      </c>
      <c r="P276" s="15" t="s">
        <v>884</v>
      </c>
      <c r="Q276" s="15" t="str">
        <f>VLOOKUP(MONTH(Tabla7[[#This Row],[Fecha]]),Tablas!$U$4:$V$15,2,0)</f>
        <v>Abr</v>
      </c>
      <c r="R276" s="8">
        <f>YEAR(Tabla7[[#This Row],[Fecha]])</f>
        <v>2018</v>
      </c>
    </row>
    <row r="277" spans="2:18" x14ac:dyDescent="0.2">
      <c r="B277" s="10">
        <v>43222</v>
      </c>
      <c r="C277" s="8" t="s">
        <v>938</v>
      </c>
      <c r="D277" s="8">
        <v>300813</v>
      </c>
      <c r="E277" s="8" t="str">
        <f>VLOOKUP(D277,Tablas!$B$4:$C$1060,2,0)</f>
        <v>ARO DEL RIN RUEDA TRASERA</v>
      </c>
      <c r="F277" s="8" t="str">
        <f>VLOOKUP(D277,Tablas!$B:$E,4,0)</f>
        <v>UN</v>
      </c>
      <c r="G277" s="8" t="str">
        <f>VLOOKUP(D277,Tablas!$B:$D,3,0)</f>
        <v>13 - TRACCION</v>
      </c>
      <c r="H277" s="8">
        <v>100013</v>
      </c>
      <c r="I277" s="8" t="str">
        <f>VLOOKUP(Tabla7[[#This Row],[Código del cliente]],Tablas!$O$4:$S$16,2,0)</f>
        <v>SODIMAC</v>
      </c>
      <c r="J277" s="8" t="str">
        <f>VLOOKUP(Tabla7[[#This Row],[Código del cliente]],Tablas!$O$4:$S$16,3,0)</f>
        <v>HOMECENTER</v>
      </c>
      <c r="K277" s="10">
        <v>43247</v>
      </c>
      <c r="L277" s="8">
        <f t="shared" si="8"/>
        <v>25</v>
      </c>
      <c r="M277" s="8">
        <f>VLOOKUP(D277,Tabla1345[#All],5,0)</f>
        <v>29</v>
      </c>
      <c r="N277" s="15" t="str">
        <f t="shared" si="9"/>
        <v>SI</v>
      </c>
      <c r="O277" s="15" t="s">
        <v>884</v>
      </c>
      <c r="P277" s="15" t="s">
        <v>884</v>
      </c>
      <c r="Q277" s="15" t="str">
        <f>VLOOKUP(MONTH(Tabla7[[#This Row],[Fecha]]),Tablas!$U$4:$V$15,2,0)</f>
        <v>May</v>
      </c>
      <c r="R277" s="8">
        <f>YEAR(Tabla7[[#This Row],[Fecha]])</f>
        <v>2018</v>
      </c>
    </row>
    <row r="278" spans="2:18" x14ac:dyDescent="0.2">
      <c r="B278" s="10">
        <v>43233</v>
      </c>
      <c r="C278" s="8" t="s">
        <v>939</v>
      </c>
      <c r="D278" s="8">
        <v>300752</v>
      </c>
      <c r="E278" s="8" t="str">
        <f>VLOOKUP(D278,Tablas!$B$4:$C$1060,2,0)</f>
        <v>O-RING,107*2</v>
      </c>
      <c r="F278" s="8" t="str">
        <f>VLOOKUP(D278,Tablas!$B:$E,4,0)</f>
        <v>UN</v>
      </c>
      <c r="G278" s="8" t="str">
        <f>VLOOKUP(D278,Tablas!$B:$D,3,0)</f>
        <v>11 - LLANTAS Y HULES</v>
      </c>
      <c r="H278" s="8">
        <v>100012</v>
      </c>
      <c r="I278" s="8" t="str">
        <f>VLOOKUP(Tabla7[[#This Row],[Código del cliente]],Tablas!$O$4:$S$16,2,0)</f>
        <v>MAESTRO</v>
      </c>
      <c r="J278" s="8" t="str">
        <f>VLOOKUP(Tabla7[[#This Row],[Código del cliente]],Tablas!$O$4:$S$16,3,0)</f>
        <v>INSTITUCIONAL</v>
      </c>
      <c r="K278" s="10">
        <v>43251</v>
      </c>
      <c r="L278" s="8">
        <f t="shared" si="8"/>
        <v>18</v>
      </c>
      <c r="M278" s="8">
        <f>VLOOKUP(D278,Tabla1345[#All],5,0)</f>
        <v>11</v>
      </c>
      <c r="N278" s="15" t="str">
        <f t="shared" si="9"/>
        <v>NO</v>
      </c>
      <c r="O278" s="15" t="s">
        <v>884</v>
      </c>
      <c r="P278" s="15" t="s">
        <v>885</v>
      </c>
      <c r="Q278" s="15" t="str">
        <f>VLOOKUP(MONTH(Tabla7[[#This Row],[Fecha]]),Tablas!$U$4:$V$15,2,0)</f>
        <v>May</v>
      </c>
      <c r="R278" s="8">
        <f>YEAR(Tabla7[[#This Row],[Fecha]])</f>
        <v>2018</v>
      </c>
    </row>
    <row r="279" spans="2:18" x14ac:dyDescent="0.2">
      <c r="B279" s="10">
        <v>43213</v>
      </c>
      <c r="C279" s="8" t="s">
        <v>940</v>
      </c>
      <c r="D279" s="8">
        <v>300805</v>
      </c>
      <c r="E279" s="8" t="str">
        <f>VLOOKUP(D279,Tablas!$B$4:$C$1060,2,0)</f>
        <v>MULTIPLE</v>
      </c>
      <c r="F279" s="8" t="str">
        <f>VLOOKUP(D279,Tablas!$B:$E,4,0)</f>
        <v>UN</v>
      </c>
      <c r="G279" s="8" t="str">
        <f>VLOOKUP(D279,Tablas!$B:$D,3,0)</f>
        <v>09 - PARTES DE MOTOR</v>
      </c>
      <c r="H279" s="8">
        <v>100013</v>
      </c>
      <c r="I279" s="8" t="str">
        <f>VLOOKUP(Tabla7[[#This Row],[Código del cliente]],Tablas!$O$4:$S$16,2,0)</f>
        <v>SODIMAC</v>
      </c>
      <c r="J279" s="8" t="str">
        <f>VLOOKUP(Tabla7[[#This Row],[Código del cliente]],Tablas!$O$4:$S$16,3,0)</f>
        <v>HOMECENTER</v>
      </c>
      <c r="K279" s="10">
        <v>43245</v>
      </c>
      <c r="L279" s="8">
        <f t="shared" si="8"/>
        <v>32</v>
      </c>
      <c r="M279" s="8">
        <f>VLOOKUP(D279,Tabla1345[#All],5,0)</f>
        <v>22</v>
      </c>
      <c r="N279" s="15" t="str">
        <f t="shared" si="9"/>
        <v>NO</v>
      </c>
      <c r="O279" s="15" t="s">
        <v>884</v>
      </c>
      <c r="P279" s="15" t="s">
        <v>884</v>
      </c>
      <c r="Q279" s="15" t="str">
        <f>VLOOKUP(MONTH(Tabla7[[#This Row],[Fecha]]),Tablas!$U$4:$V$15,2,0)</f>
        <v>Abr</v>
      </c>
      <c r="R279" s="8">
        <f>YEAR(Tabla7[[#This Row],[Fecha]])</f>
        <v>2018</v>
      </c>
    </row>
    <row r="280" spans="2:18" x14ac:dyDescent="0.2">
      <c r="B280" s="10">
        <v>43233</v>
      </c>
      <c r="C280" s="8" t="s">
        <v>941</v>
      </c>
      <c r="D280" s="8">
        <v>300369</v>
      </c>
      <c r="E280" s="8" t="str">
        <f>VLOOKUP(D280,Tablas!$B$4:$C$1060,2,0)</f>
        <v>PASTILLAS DE FRENO DEL</v>
      </c>
      <c r="F280" s="8" t="str">
        <f>VLOOKUP(D280,Tablas!$B:$E,4,0)</f>
        <v>UN</v>
      </c>
      <c r="G280" s="8" t="str">
        <f>VLOOKUP(D280,Tablas!$B:$D,3,0)</f>
        <v>04 - FRENOS Y EMBRAGUES</v>
      </c>
      <c r="H280" s="8">
        <v>100003</v>
      </c>
      <c r="I280" s="8" t="str">
        <f>VLOOKUP(Tabla7[[#This Row],[Código del cliente]],Tablas!$O$4:$S$16,2,0)</f>
        <v>JUAN SOSA</v>
      </c>
      <c r="J280" s="8" t="str">
        <f>VLOOKUP(Tabla7[[#This Row],[Código del cliente]],Tablas!$O$4:$S$16,3,0)</f>
        <v>HOMECENTER</v>
      </c>
      <c r="K280" s="10">
        <v>43272</v>
      </c>
      <c r="L280" s="8">
        <f t="shared" si="8"/>
        <v>39</v>
      </c>
      <c r="M280" s="8">
        <f>VLOOKUP(D280,Tabla1345[#All],5,0)</f>
        <v>6</v>
      </c>
      <c r="N280" s="15" t="str">
        <f t="shared" si="9"/>
        <v>NO</v>
      </c>
      <c r="O280" s="15" t="s">
        <v>884</v>
      </c>
      <c r="P280" s="15" t="s">
        <v>885</v>
      </c>
      <c r="Q280" s="15" t="str">
        <f>VLOOKUP(MONTH(Tabla7[[#This Row],[Fecha]]),Tablas!$U$4:$V$15,2,0)</f>
        <v>May</v>
      </c>
      <c r="R280" s="8">
        <f>YEAR(Tabla7[[#This Row],[Fecha]])</f>
        <v>2018</v>
      </c>
    </row>
    <row r="281" spans="2:18" x14ac:dyDescent="0.2">
      <c r="B281" s="10">
        <v>43290</v>
      </c>
      <c r="C281" s="8" t="s">
        <v>942</v>
      </c>
      <c r="D281" s="8">
        <v>300925</v>
      </c>
      <c r="E281" s="8" t="str">
        <f>VLOOKUP(D281,Tablas!$B$4:$C$1060,2,0)</f>
        <v>CONJUNTO PEDALES Y POSPIE IZQ</v>
      </c>
      <c r="F281" s="8" t="str">
        <f>VLOOKUP(D281,Tablas!$B:$E,4,0)</f>
        <v>UN</v>
      </c>
      <c r="G281" s="8" t="str">
        <f>VLOOKUP(D281,Tablas!$B:$D,3,0)</f>
        <v>07 - PEDALES Y POSAPIES</v>
      </c>
      <c r="H281" s="8">
        <v>100010</v>
      </c>
      <c r="I281" s="8" t="str">
        <f>VLOOKUP(Tabla7[[#This Row],[Código del cliente]],Tablas!$O$4:$S$16,2,0)</f>
        <v>LIMA EIRL</v>
      </c>
      <c r="J281" s="8" t="str">
        <f>VLOOKUP(Tabla7[[#This Row],[Código del cliente]],Tablas!$O$4:$S$16,3,0)</f>
        <v>CORPORATIVO</v>
      </c>
      <c r="K281" s="10">
        <v>43327</v>
      </c>
      <c r="L281" s="8">
        <f t="shared" si="8"/>
        <v>37</v>
      </c>
      <c r="M281" s="8">
        <f>VLOOKUP(D281,Tabla1345[#All],5,0)</f>
        <v>14</v>
      </c>
      <c r="N281" s="15" t="str">
        <f t="shared" si="9"/>
        <v>NO</v>
      </c>
      <c r="O281" s="15" t="s">
        <v>885</v>
      </c>
      <c r="P281" s="15" t="s">
        <v>885</v>
      </c>
      <c r="Q281" s="15" t="str">
        <f>VLOOKUP(MONTH(Tabla7[[#This Row],[Fecha]]),Tablas!$U$4:$V$15,2,0)</f>
        <v>Jul</v>
      </c>
      <c r="R281" s="8">
        <f>YEAR(Tabla7[[#This Row],[Fecha]])</f>
        <v>2018</v>
      </c>
    </row>
    <row r="282" spans="2:18" x14ac:dyDescent="0.2">
      <c r="B282" s="10">
        <v>43114</v>
      </c>
      <c r="C282" s="8" t="s">
        <v>943</v>
      </c>
      <c r="D282" s="8">
        <v>301010</v>
      </c>
      <c r="E282" s="8" t="str">
        <f>VLOOKUP(D282,Tablas!$B$4:$C$1060,2,0)</f>
        <v>LAPABARRO INT TRASERA (LODERA)</v>
      </c>
      <c r="F282" s="8" t="str">
        <f>VLOOKUP(D282,Tablas!$B:$E,4,0)</f>
        <v>UN</v>
      </c>
      <c r="G282" s="8" t="str">
        <f>VLOOKUP(D282,Tablas!$B:$D,3,0)</f>
        <v>05 - COLISION</v>
      </c>
      <c r="H282" s="8">
        <v>100006</v>
      </c>
      <c r="I282" s="8" t="str">
        <f>VLOOKUP(Tabla7[[#This Row],[Código del cliente]],Tablas!$O$4:$S$16,2,0)</f>
        <v>MECHATRONIC</v>
      </c>
      <c r="J282" s="8" t="str">
        <f>VLOOKUP(Tabla7[[#This Row],[Código del cliente]],Tablas!$O$4:$S$16,3,0)</f>
        <v>HOMECENTER</v>
      </c>
      <c r="K282" s="10">
        <v>43122</v>
      </c>
      <c r="L282" s="8">
        <f t="shared" si="8"/>
        <v>8</v>
      </c>
      <c r="M282" s="8">
        <f>VLOOKUP(D282,Tabla1345[#All],5,0)</f>
        <v>11</v>
      </c>
      <c r="N282" s="15" t="str">
        <f t="shared" si="9"/>
        <v>SI</v>
      </c>
      <c r="O282" s="15" t="s">
        <v>884</v>
      </c>
      <c r="P282" s="15" t="s">
        <v>884</v>
      </c>
      <c r="Q282" s="15" t="str">
        <f>VLOOKUP(MONTH(Tabla7[[#This Row],[Fecha]]),Tablas!$U$4:$V$15,2,0)</f>
        <v>Ene</v>
      </c>
      <c r="R282" s="8">
        <f>YEAR(Tabla7[[#This Row],[Fecha]])</f>
        <v>2018</v>
      </c>
    </row>
    <row r="283" spans="2:18" x14ac:dyDescent="0.2">
      <c r="B283" s="10">
        <v>43124</v>
      </c>
      <c r="C283" s="8" t="s">
        <v>944</v>
      </c>
      <c r="D283" s="8">
        <v>300183</v>
      </c>
      <c r="E283" s="8" t="str">
        <f>VLOOKUP(D283,Tablas!$B$4:$C$1060,2,0)</f>
        <v>ENGRANE DE BANDA DE EMBRAGUE</v>
      </c>
      <c r="F283" s="8" t="str">
        <f>VLOOKUP(D283,Tablas!$B:$E,4,0)</f>
        <v>UN</v>
      </c>
      <c r="G283" s="8" t="str">
        <f>VLOOKUP(D283,Tablas!$B:$D,3,0)</f>
        <v>11 - LLANTAS Y HULES</v>
      </c>
      <c r="H283" s="8">
        <v>100010</v>
      </c>
      <c r="I283" s="8" t="str">
        <f>VLOOKUP(Tabla7[[#This Row],[Código del cliente]],Tablas!$O$4:$S$16,2,0)</f>
        <v>LIMA EIRL</v>
      </c>
      <c r="J283" s="8" t="str">
        <f>VLOOKUP(Tabla7[[#This Row],[Código del cliente]],Tablas!$O$4:$S$16,3,0)</f>
        <v>CORPORATIVO</v>
      </c>
      <c r="K283" s="10">
        <v>43147</v>
      </c>
      <c r="L283" s="8">
        <f t="shared" si="8"/>
        <v>23</v>
      </c>
      <c r="M283" s="8">
        <f>VLOOKUP(D283,Tabla1345[#All],5,0)</f>
        <v>12</v>
      </c>
      <c r="N283" s="15" t="str">
        <f t="shared" si="9"/>
        <v>NO</v>
      </c>
      <c r="O283" s="15" t="s">
        <v>884</v>
      </c>
      <c r="P283" s="15" t="s">
        <v>884</v>
      </c>
      <c r="Q283" s="15" t="str">
        <f>VLOOKUP(MONTH(Tabla7[[#This Row],[Fecha]]),Tablas!$U$4:$V$15,2,0)</f>
        <v>Ene</v>
      </c>
      <c r="R283" s="8">
        <f>YEAR(Tabla7[[#This Row],[Fecha]])</f>
        <v>2018</v>
      </c>
    </row>
    <row r="284" spans="2:18" x14ac:dyDescent="0.2">
      <c r="B284" s="10">
        <v>43146</v>
      </c>
      <c r="C284" s="8" t="s">
        <v>945</v>
      </c>
      <c r="D284" s="8">
        <v>300600</v>
      </c>
      <c r="E284" s="8" t="str">
        <f>VLOOKUP(D284,Tablas!$B$4:$C$1060,2,0)</f>
        <v>CUB. DECORATIVA DER DE CARTER</v>
      </c>
      <c r="F284" s="8" t="str">
        <f>VLOOKUP(D284,Tablas!$B:$E,4,0)</f>
        <v>UN</v>
      </c>
      <c r="G284" s="8" t="str">
        <f>VLOOKUP(D284,Tablas!$B:$D,3,0)</f>
        <v>09 - PARTES DE MOTOR</v>
      </c>
      <c r="H284" s="8">
        <v>100004</v>
      </c>
      <c r="I284" s="8" t="str">
        <f>VLOOKUP(Tabla7[[#This Row],[Código del cliente]],Tablas!$O$4:$S$16,2,0)</f>
        <v>EMPRESA DEL NORTE</v>
      </c>
      <c r="J284" s="8" t="str">
        <f>VLOOKUP(Tabla7[[#This Row],[Código del cliente]],Tablas!$O$4:$S$16,3,0)</f>
        <v>HOMECENTER</v>
      </c>
      <c r="K284" s="10">
        <v>43164</v>
      </c>
      <c r="L284" s="8">
        <f t="shared" si="8"/>
        <v>18</v>
      </c>
      <c r="M284" s="8">
        <f>VLOOKUP(D284,Tabla1345[#All],5,0)</f>
        <v>20</v>
      </c>
      <c r="N284" s="15" t="str">
        <f t="shared" si="9"/>
        <v>SI</v>
      </c>
      <c r="O284" s="15" t="s">
        <v>884</v>
      </c>
      <c r="P284" s="15" t="s">
        <v>885</v>
      </c>
      <c r="Q284" s="15" t="str">
        <f>VLOOKUP(MONTH(Tabla7[[#This Row],[Fecha]]),Tablas!$U$4:$V$15,2,0)</f>
        <v>Feb</v>
      </c>
      <c r="R284" s="8">
        <f>YEAR(Tabla7[[#This Row],[Fecha]])</f>
        <v>2018</v>
      </c>
    </row>
    <row r="285" spans="2:18" x14ac:dyDescent="0.2">
      <c r="B285" s="10">
        <v>43275</v>
      </c>
      <c r="C285" s="8" t="s">
        <v>914</v>
      </c>
      <c r="D285" s="8">
        <v>300381</v>
      </c>
      <c r="E285" s="8" t="str">
        <f>VLOOKUP(D285,Tablas!$B$4:$C$1060,2,0)</f>
        <v>MULTIPLE/PIPETA</v>
      </c>
      <c r="F285" s="8" t="str">
        <f>VLOOKUP(D285,Tablas!$B:$E,4,0)</f>
        <v>UN</v>
      </c>
      <c r="G285" s="8" t="str">
        <f>VLOOKUP(D285,Tablas!$B:$D,3,0)</f>
        <v>09 - PARTES DE MOTOR</v>
      </c>
      <c r="H285" s="8">
        <v>100008</v>
      </c>
      <c r="I285" s="8" t="str">
        <f>VLOOKUP(Tabla7[[#This Row],[Código del cliente]],Tablas!$O$4:$S$16,2,0)</f>
        <v>LA PODEROSA S.A</v>
      </c>
      <c r="J285" s="8" t="str">
        <f>VLOOKUP(Tabla7[[#This Row],[Código del cliente]],Tablas!$O$4:$S$16,3,0)</f>
        <v>DISTRIBUIDORES</v>
      </c>
      <c r="K285" s="10">
        <v>43312</v>
      </c>
      <c r="L285" s="8">
        <f t="shared" si="8"/>
        <v>37</v>
      </c>
      <c r="M285" s="8">
        <f>VLOOKUP(D285,Tabla1345[#All],5,0)</f>
        <v>13</v>
      </c>
      <c r="N285" s="15" t="str">
        <f t="shared" si="9"/>
        <v>NO</v>
      </c>
      <c r="O285" s="15" t="s">
        <v>885</v>
      </c>
      <c r="P285" s="15" t="s">
        <v>885</v>
      </c>
      <c r="Q285" s="15" t="str">
        <f>VLOOKUP(MONTH(Tabla7[[#This Row],[Fecha]]),Tablas!$U$4:$V$15,2,0)</f>
        <v>Jun</v>
      </c>
      <c r="R285" s="8">
        <f>YEAR(Tabla7[[#This Row],[Fecha]])</f>
        <v>2018</v>
      </c>
    </row>
    <row r="286" spans="2:18" x14ac:dyDescent="0.2">
      <c r="B286" s="10">
        <v>43285</v>
      </c>
      <c r="C286" s="8" t="s">
        <v>915</v>
      </c>
      <c r="D286" s="8">
        <v>300578</v>
      </c>
      <c r="E286" s="8" t="str">
        <f>VLOOKUP(D286,Tablas!$B$4:$C$1060,2,0)</f>
        <v>SEGURO DE VALVULA</v>
      </c>
      <c r="F286" s="8" t="str">
        <f>VLOOKUP(D286,Tablas!$B:$E,4,0)</f>
        <v>UN</v>
      </c>
      <c r="G286" s="8" t="str">
        <f>VLOOKUP(D286,Tablas!$B:$D,3,0)</f>
        <v>09 - PARTES DE MOTOR</v>
      </c>
      <c r="H286" s="8">
        <v>100011</v>
      </c>
      <c r="I286" s="8" t="str">
        <f>VLOOKUP(Tabla7[[#This Row],[Código del cliente]],Tablas!$O$4:$S$16,2,0)</f>
        <v>CONCYSA</v>
      </c>
      <c r="J286" s="8" t="str">
        <f>VLOOKUP(Tabla7[[#This Row],[Código del cliente]],Tablas!$O$4:$S$16,3,0)</f>
        <v>PROYECTOS</v>
      </c>
      <c r="K286" s="10">
        <v>43303</v>
      </c>
      <c r="L286" s="8">
        <f t="shared" si="8"/>
        <v>18</v>
      </c>
      <c r="M286" s="8">
        <f>VLOOKUP(D286,Tabla1345[#All],5,0)</f>
        <v>6</v>
      </c>
      <c r="N286" s="15" t="str">
        <f t="shared" si="9"/>
        <v>NO</v>
      </c>
      <c r="O286" s="15" t="s">
        <v>884</v>
      </c>
      <c r="P286" s="15" t="s">
        <v>885</v>
      </c>
      <c r="Q286" s="15" t="str">
        <f>VLOOKUP(MONTH(Tabla7[[#This Row],[Fecha]]),Tablas!$U$4:$V$15,2,0)</f>
        <v>Jul</v>
      </c>
      <c r="R286" s="8">
        <f>YEAR(Tabla7[[#This Row],[Fecha]])</f>
        <v>2018</v>
      </c>
    </row>
    <row r="287" spans="2:18" x14ac:dyDescent="0.2">
      <c r="B287" s="10">
        <v>43150</v>
      </c>
      <c r="C287" s="8" t="s">
        <v>916</v>
      </c>
      <c r="D287" s="8">
        <v>300216</v>
      </c>
      <c r="E287" s="8" t="str">
        <f>VLOOKUP(D287,Tablas!$B$4:$C$1060,2,0)</f>
        <v>RIN TRASERO/AZUL/.</v>
      </c>
      <c r="F287" s="8" t="str">
        <f>VLOOKUP(D287,Tablas!$B:$E,4,0)</f>
        <v>UN</v>
      </c>
      <c r="G287" s="8" t="str">
        <f>VLOOKUP(D287,Tablas!$B:$D,3,0)</f>
        <v>13 - TRACCION</v>
      </c>
      <c r="H287" s="8">
        <v>100001</v>
      </c>
      <c r="I287" s="8" t="str">
        <f>VLOOKUP(Tabla7[[#This Row],[Código del cliente]],Tablas!$O$4:$S$16,2,0)</f>
        <v>EMPRESA DEL SUR</v>
      </c>
      <c r="J287" s="8" t="str">
        <f>VLOOKUP(Tabla7[[#This Row],[Código del cliente]],Tablas!$O$4:$S$16,3,0)</f>
        <v>RETAIL</v>
      </c>
      <c r="K287" s="10">
        <v>43178</v>
      </c>
      <c r="L287" s="8">
        <f t="shared" si="8"/>
        <v>28</v>
      </c>
      <c r="M287" s="8">
        <f>VLOOKUP(D287,Tabla1345[#All],5,0)</f>
        <v>25</v>
      </c>
      <c r="N287" s="15" t="str">
        <f t="shared" si="9"/>
        <v>NO</v>
      </c>
      <c r="O287" s="15" t="s">
        <v>884</v>
      </c>
      <c r="P287" s="15" t="s">
        <v>884</v>
      </c>
      <c r="Q287" s="15" t="str">
        <f>VLOOKUP(MONTH(Tabla7[[#This Row],[Fecha]]),Tablas!$U$4:$V$15,2,0)</f>
        <v>Feb</v>
      </c>
      <c r="R287" s="8">
        <f>YEAR(Tabla7[[#This Row],[Fecha]])</f>
        <v>2018</v>
      </c>
    </row>
    <row r="288" spans="2:18" x14ac:dyDescent="0.2">
      <c r="B288" s="10">
        <v>43210</v>
      </c>
      <c r="C288" s="8" t="s">
        <v>917</v>
      </c>
      <c r="D288" s="8">
        <v>300421</v>
      </c>
      <c r="E288" s="8" t="str">
        <f>VLOOKUP(D288,Tablas!$B$4:$C$1060,2,0)</f>
        <v>CILINDRO</v>
      </c>
      <c r="F288" s="8" t="str">
        <f>VLOOKUP(D288,Tablas!$B:$E,4,0)</f>
        <v>UN</v>
      </c>
      <c r="G288" s="8" t="str">
        <f>VLOOKUP(D288,Tablas!$B:$D,3,0)</f>
        <v>09 - PARTES DE MOTOR</v>
      </c>
      <c r="H288" s="8">
        <v>100004</v>
      </c>
      <c r="I288" s="8" t="str">
        <f>VLOOKUP(Tabla7[[#This Row],[Código del cliente]],Tablas!$O$4:$S$16,2,0)</f>
        <v>EMPRESA DEL NORTE</v>
      </c>
      <c r="J288" s="8" t="str">
        <f>VLOOKUP(Tabla7[[#This Row],[Código del cliente]],Tablas!$O$4:$S$16,3,0)</f>
        <v>HOMECENTER</v>
      </c>
      <c r="K288" s="10">
        <v>43238</v>
      </c>
      <c r="L288" s="8">
        <f t="shared" si="8"/>
        <v>28</v>
      </c>
      <c r="M288" s="8">
        <f>VLOOKUP(D288,Tabla1345[#All],5,0)</f>
        <v>23</v>
      </c>
      <c r="N288" s="15" t="str">
        <f t="shared" si="9"/>
        <v>NO</v>
      </c>
      <c r="O288" s="15" t="s">
        <v>885</v>
      </c>
      <c r="P288" s="15" t="s">
        <v>885</v>
      </c>
      <c r="Q288" s="15" t="str">
        <f>VLOOKUP(MONTH(Tabla7[[#This Row],[Fecha]]),Tablas!$U$4:$V$15,2,0)</f>
        <v>Abr</v>
      </c>
      <c r="R288" s="8">
        <f>YEAR(Tabla7[[#This Row],[Fecha]])</f>
        <v>2018</v>
      </c>
    </row>
    <row r="289" spans="2:18" x14ac:dyDescent="0.2">
      <c r="B289" s="10">
        <v>43300</v>
      </c>
      <c r="C289" s="8" t="s">
        <v>918</v>
      </c>
      <c r="D289" s="8">
        <v>300216</v>
      </c>
      <c r="E289" s="8" t="str">
        <f>VLOOKUP(D289,Tablas!$B$4:$C$1060,2,0)</f>
        <v>RIN TRASERO/AZUL/.</v>
      </c>
      <c r="F289" s="8" t="str">
        <f>VLOOKUP(D289,Tablas!$B:$E,4,0)</f>
        <v>UN</v>
      </c>
      <c r="G289" s="8" t="str">
        <f>VLOOKUP(D289,Tablas!$B:$D,3,0)</f>
        <v>13 - TRACCION</v>
      </c>
      <c r="H289" s="8">
        <v>100011</v>
      </c>
      <c r="I289" s="8" t="str">
        <f>VLOOKUP(Tabla7[[#This Row],[Código del cliente]],Tablas!$O$4:$S$16,2,0)</f>
        <v>CONCYSA</v>
      </c>
      <c r="J289" s="8" t="str">
        <f>VLOOKUP(Tabla7[[#This Row],[Código del cliente]],Tablas!$O$4:$S$16,3,0)</f>
        <v>PROYECTOS</v>
      </c>
      <c r="K289" s="10">
        <v>43336</v>
      </c>
      <c r="L289" s="8">
        <f t="shared" si="8"/>
        <v>36</v>
      </c>
      <c r="M289" s="8">
        <f>VLOOKUP(D289,Tabla1345[#All],5,0)</f>
        <v>25</v>
      </c>
      <c r="N289" s="15" t="str">
        <f t="shared" si="9"/>
        <v>NO</v>
      </c>
      <c r="O289" s="15" t="s">
        <v>884</v>
      </c>
      <c r="P289" s="15" t="s">
        <v>884</v>
      </c>
      <c r="Q289" s="15" t="str">
        <f>VLOOKUP(MONTH(Tabla7[[#This Row],[Fecha]]),Tablas!$U$4:$V$15,2,0)</f>
        <v>Jul</v>
      </c>
      <c r="R289" s="8">
        <f>YEAR(Tabla7[[#This Row],[Fecha]])</f>
        <v>2018</v>
      </c>
    </row>
    <row r="290" spans="2:18" x14ac:dyDescent="0.2">
      <c r="B290" s="10">
        <v>43196</v>
      </c>
      <c r="C290" s="8" t="s">
        <v>919</v>
      </c>
      <c r="D290" s="8">
        <v>300890</v>
      </c>
      <c r="E290" s="8" t="str">
        <f>VLOOKUP(D290,Tablas!$B$4:$C$1060,2,0)</f>
        <v>BOTA INFERIOR IZQUIERDA</v>
      </c>
      <c r="F290" s="8" t="str">
        <f>VLOOKUP(D290,Tablas!$B:$E,4,0)</f>
        <v>UN</v>
      </c>
      <c r="G290" s="8" t="str">
        <f>VLOOKUP(D290,Tablas!$B:$D,3,0)</f>
        <v>06 - AMORTIGUADORES</v>
      </c>
      <c r="H290" s="8">
        <v>100013</v>
      </c>
      <c r="I290" s="8" t="str">
        <f>VLOOKUP(Tabla7[[#This Row],[Código del cliente]],Tablas!$O$4:$S$16,2,0)</f>
        <v>SODIMAC</v>
      </c>
      <c r="J290" s="8" t="str">
        <f>VLOOKUP(Tabla7[[#This Row],[Código del cliente]],Tablas!$O$4:$S$16,3,0)</f>
        <v>HOMECENTER</v>
      </c>
      <c r="K290" s="10">
        <v>43234</v>
      </c>
      <c r="L290" s="8">
        <f t="shared" si="8"/>
        <v>38</v>
      </c>
      <c r="M290" s="8">
        <f>VLOOKUP(D290,Tabla1345[#All],5,0)</f>
        <v>11</v>
      </c>
      <c r="N290" s="15" t="str">
        <f t="shared" si="9"/>
        <v>NO</v>
      </c>
      <c r="O290" s="15" t="s">
        <v>885</v>
      </c>
      <c r="P290" s="15" t="s">
        <v>884</v>
      </c>
      <c r="Q290" s="15" t="str">
        <f>VLOOKUP(MONTH(Tabla7[[#This Row],[Fecha]]),Tablas!$U$4:$V$15,2,0)</f>
        <v>Abr</v>
      </c>
      <c r="R290" s="8">
        <f>YEAR(Tabla7[[#This Row],[Fecha]])</f>
        <v>2018</v>
      </c>
    </row>
    <row r="291" spans="2:18" x14ac:dyDescent="0.2">
      <c r="B291" s="10">
        <v>43163</v>
      </c>
      <c r="C291" s="8" t="s">
        <v>920</v>
      </c>
      <c r="D291" s="8">
        <v>300404</v>
      </c>
      <c r="E291" s="8" t="str">
        <f>VLOOKUP(D291,Tablas!$B$4:$C$1060,2,0)</f>
        <v>CABLE DE ACELERADOR</v>
      </c>
      <c r="F291" s="8" t="str">
        <f>VLOOKUP(D291,Tablas!$B:$E,4,0)</f>
        <v>UN</v>
      </c>
      <c r="G291" s="8" t="str">
        <f>VLOOKUP(D291,Tablas!$B:$D,3,0)</f>
        <v>10 - PALANCAS Y CHICOTES</v>
      </c>
      <c r="H291" s="8">
        <v>100003</v>
      </c>
      <c r="I291" s="8" t="str">
        <f>VLOOKUP(Tabla7[[#This Row],[Código del cliente]],Tablas!$O$4:$S$16,2,0)</f>
        <v>JUAN SOSA</v>
      </c>
      <c r="J291" s="8" t="str">
        <f>VLOOKUP(Tabla7[[#This Row],[Código del cliente]],Tablas!$O$4:$S$16,3,0)</f>
        <v>HOMECENTER</v>
      </c>
      <c r="K291" s="10">
        <v>43189</v>
      </c>
      <c r="L291" s="8">
        <f t="shared" si="8"/>
        <v>26</v>
      </c>
      <c r="M291" s="8">
        <f>VLOOKUP(D291,Tabla1345[#All],5,0)</f>
        <v>21</v>
      </c>
      <c r="N291" s="15" t="str">
        <f t="shared" si="9"/>
        <v>NO</v>
      </c>
      <c r="O291" s="15" t="s">
        <v>884</v>
      </c>
      <c r="P291" s="15" t="s">
        <v>884</v>
      </c>
      <c r="Q291" s="15" t="str">
        <f>VLOOKUP(MONTH(Tabla7[[#This Row],[Fecha]]),Tablas!$U$4:$V$15,2,0)</f>
        <v>Mar</v>
      </c>
      <c r="R291" s="8">
        <f>YEAR(Tabla7[[#This Row],[Fecha]])</f>
        <v>2018</v>
      </c>
    </row>
    <row r="292" spans="2:18" x14ac:dyDescent="0.2">
      <c r="B292" s="10">
        <v>43104</v>
      </c>
      <c r="C292" s="8" t="s">
        <v>921</v>
      </c>
      <c r="D292" s="8">
        <v>300471</v>
      </c>
      <c r="E292" s="8" t="str">
        <f>VLOOKUP(D292,Tablas!$B$4:$C$1060,2,0)</f>
        <v>CUBIERTA DE CAJUELA (NEGRO)</v>
      </c>
      <c r="F292" s="8" t="str">
        <f>VLOOKUP(D292,Tablas!$B:$E,4,0)</f>
        <v>UN</v>
      </c>
      <c r="G292" s="8" t="str">
        <f>VLOOKUP(D292,Tablas!$B:$D,3,0)</f>
        <v>05 - COLISION</v>
      </c>
      <c r="H292" s="8">
        <v>100006</v>
      </c>
      <c r="I292" s="8" t="str">
        <f>VLOOKUP(Tabla7[[#This Row],[Código del cliente]],Tablas!$O$4:$S$16,2,0)</f>
        <v>MECHATRONIC</v>
      </c>
      <c r="J292" s="8" t="str">
        <f>VLOOKUP(Tabla7[[#This Row],[Código del cliente]],Tablas!$O$4:$S$16,3,0)</f>
        <v>HOMECENTER</v>
      </c>
      <c r="K292" s="10">
        <v>43128</v>
      </c>
      <c r="L292" s="8">
        <f t="shared" si="8"/>
        <v>24</v>
      </c>
      <c r="M292" s="8">
        <f>VLOOKUP(D292,Tabla1345[#All],5,0)</f>
        <v>25</v>
      </c>
      <c r="N292" s="15" t="str">
        <f t="shared" si="9"/>
        <v>SI</v>
      </c>
      <c r="O292" s="15" t="s">
        <v>884</v>
      </c>
      <c r="P292" s="15" t="s">
        <v>884</v>
      </c>
      <c r="Q292" s="15" t="str">
        <f>VLOOKUP(MONTH(Tabla7[[#This Row],[Fecha]]),Tablas!$U$4:$V$15,2,0)</f>
        <v>Ene</v>
      </c>
      <c r="R292" s="8">
        <f>YEAR(Tabla7[[#This Row],[Fecha]])</f>
        <v>2018</v>
      </c>
    </row>
    <row r="293" spans="2:18" x14ac:dyDescent="0.2">
      <c r="B293" s="10">
        <v>43223</v>
      </c>
      <c r="C293" s="8" t="s">
        <v>922</v>
      </c>
      <c r="D293" s="8">
        <v>300479</v>
      </c>
      <c r="E293" s="8" t="str">
        <f>VLOOKUP(D293,Tablas!$B$4:$C$1060,2,0)</f>
        <v>VALVULA DE ESCAPE</v>
      </c>
      <c r="F293" s="8" t="str">
        <f>VLOOKUP(D293,Tablas!$B:$E,4,0)</f>
        <v>UN</v>
      </c>
      <c r="G293" s="8" t="str">
        <f>VLOOKUP(D293,Tablas!$B:$D,3,0)</f>
        <v>09 - PARTES DE MOTOR</v>
      </c>
      <c r="H293" s="8">
        <v>100013</v>
      </c>
      <c r="I293" s="8" t="str">
        <f>VLOOKUP(Tabla7[[#This Row],[Código del cliente]],Tablas!$O$4:$S$16,2,0)</f>
        <v>SODIMAC</v>
      </c>
      <c r="J293" s="8" t="str">
        <f>VLOOKUP(Tabla7[[#This Row],[Código del cliente]],Tablas!$O$4:$S$16,3,0)</f>
        <v>HOMECENTER</v>
      </c>
      <c r="K293" s="10">
        <v>43244</v>
      </c>
      <c r="L293" s="8">
        <f t="shared" si="8"/>
        <v>21</v>
      </c>
      <c r="M293" s="8">
        <f>VLOOKUP(D293,Tabla1345[#All],5,0)</f>
        <v>13</v>
      </c>
      <c r="N293" s="15" t="str">
        <f t="shared" si="9"/>
        <v>NO</v>
      </c>
      <c r="O293" s="15" t="s">
        <v>885</v>
      </c>
      <c r="P293" s="15" t="s">
        <v>885</v>
      </c>
      <c r="Q293" s="15" t="str">
        <f>VLOOKUP(MONTH(Tabla7[[#This Row],[Fecha]]),Tablas!$U$4:$V$15,2,0)</f>
        <v>May</v>
      </c>
      <c r="R293" s="8">
        <f>YEAR(Tabla7[[#This Row],[Fecha]])</f>
        <v>2018</v>
      </c>
    </row>
    <row r="294" spans="2:18" x14ac:dyDescent="0.2">
      <c r="B294" s="10">
        <v>43199</v>
      </c>
      <c r="C294" s="8" t="s">
        <v>923</v>
      </c>
      <c r="D294" s="8">
        <v>300122</v>
      </c>
      <c r="E294" s="8" t="str">
        <f>VLOOKUP(D294,Tablas!$B$4:$C$1060,2,0)</f>
        <v>CONJUNTO DE IGNICION</v>
      </c>
      <c r="F294" s="8" t="str">
        <f>VLOOKUP(D294,Tablas!$B:$E,4,0)</f>
        <v>UN</v>
      </c>
      <c r="G294" s="8" t="str">
        <f>VLOOKUP(D294,Tablas!$B:$D,3,0)</f>
        <v>08 - ELECTRICO</v>
      </c>
      <c r="H294" s="8">
        <v>100010</v>
      </c>
      <c r="I294" s="8" t="str">
        <f>VLOOKUP(Tabla7[[#This Row],[Código del cliente]],Tablas!$O$4:$S$16,2,0)</f>
        <v>LIMA EIRL</v>
      </c>
      <c r="J294" s="8" t="str">
        <f>VLOOKUP(Tabla7[[#This Row],[Código del cliente]],Tablas!$O$4:$S$16,3,0)</f>
        <v>CORPORATIVO</v>
      </c>
      <c r="K294" s="10">
        <v>43222</v>
      </c>
      <c r="L294" s="8">
        <f t="shared" si="8"/>
        <v>23</v>
      </c>
      <c r="M294" s="8">
        <f>VLOOKUP(D294,Tabla1345[#All],5,0)</f>
        <v>8</v>
      </c>
      <c r="N294" s="15" t="str">
        <f t="shared" si="9"/>
        <v>NO</v>
      </c>
      <c r="O294" s="15" t="s">
        <v>884</v>
      </c>
      <c r="P294" s="15" t="s">
        <v>884</v>
      </c>
      <c r="Q294" s="15" t="str">
        <f>VLOOKUP(MONTH(Tabla7[[#This Row],[Fecha]]),Tablas!$U$4:$V$15,2,0)</f>
        <v>Abr</v>
      </c>
      <c r="R294" s="8">
        <f>YEAR(Tabla7[[#This Row],[Fecha]])</f>
        <v>2018</v>
      </c>
    </row>
    <row r="295" spans="2:18" x14ac:dyDescent="0.2">
      <c r="B295" s="10">
        <v>43171</v>
      </c>
      <c r="C295" s="8" t="s">
        <v>924</v>
      </c>
      <c r="D295" s="8">
        <v>300007</v>
      </c>
      <c r="E295" s="8" t="str">
        <f>VLOOKUP(D295,Tablas!$B$4:$C$1060,2,0)</f>
        <v>BATERIA DIABOLO</v>
      </c>
      <c r="F295" s="8" t="str">
        <f>VLOOKUP(D295,Tablas!$B:$E,4,0)</f>
        <v>UN</v>
      </c>
      <c r="G295" s="8" t="str">
        <f>VLOOKUP(D295,Tablas!$B:$D,3,0)</f>
        <v>01 - BATERIAS</v>
      </c>
      <c r="H295" s="8">
        <v>100005</v>
      </c>
      <c r="I295" s="8" t="str">
        <f>VLOOKUP(Tabla7[[#This Row],[Código del cliente]],Tablas!$O$4:$S$16,2,0)</f>
        <v>UNION S.A</v>
      </c>
      <c r="J295" s="8" t="str">
        <f>VLOOKUP(Tabla7[[#This Row],[Código del cliente]],Tablas!$O$4:$S$16,3,0)</f>
        <v>HOMECENTER</v>
      </c>
      <c r="K295" s="10">
        <v>43191</v>
      </c>
      <c r="L295" s="8">
        <f t="shared" si="8"/>
        <v>20</v>
      </c>
      <c r="M295" s="8">
        <f>VLOOKUP(D295,Tabla1345[#All],5,0)</f>
        <v>15</v>
      </c>
      <c r="N295" s="15" t="str">
        <f t="shared" si="9"/>
        <v>NO</v>
      </c>
      <c r="O295" s="15" t="s">
        <v>884</v>
      </c>
      <c r="P295" s="15" t="s">
        <v>885</v>
      </c>
      <c r="Q295" s="15" t="str">
        <f>VLOOKUP(MONTH(Tabla7[[#This Row],[Fecha]]),Tablas!$U$4:$V$15,2,0)</f>
        <v>Mar</v>
      </c>
      <c r="R295" s="8">
        <f>YEAR(Tabla7[[#This Row],[Fecha]])</f>
        <v>2018</v>
      </c>
    </row>
    <row r="296" spans="2:18" x14ac:dyDescent="0.2">
      <c r="B296" s="10">
        <v>43185</v>
      </c>
      <c r="C296" s="8" t="s">
        <v>925</v>
      </c>
      <c r="D296" s="8">
        <v>300026</v>
      </c>
      <c r="E296" s="8" t="str">
        <f>VLOOKUP(D296,Tablas!$B$4:$C$1060,2,0)</f>
        <v>CUBIERTA TRASERA IZQ AMARILLO</v>
      </c>
      <c r="F296" s="8" t="str">
        <f>VLOOKUP(D296,Tablas!$B:$E,4,0)</f>
        <v>UN</v>
      </c>
      <c r="G296" s="8" t="str">
        <f>VLOOKUP(D296,Tablas!$B:$D,3,0)</f>
        <v>05 - COLISION</v>
      </c>
      <c r="H296" s="8">
        <v>100008</v>
      </c>
      <c r="I296" s="8" t="str">
        <f>VLOOKUP(Tabla7[[#This Row],[Código del cliente]],Tablas!$O$4:$S$16,2,0)</f>
        <v>LA PODEROSA S.A</v>
      </c>
      <c r="J296" s="8" t="str">
        <f>VLOOKUP(Tabla7[[#This Row],[Código del cliente]],Tablas!$O$4:$S$16,3,0)</f>
        <v>DISTRIBUIDORES</v>
      </c>
      <c r="K296" s="10">
        <v>43195</v>
      </c>
      <c r="L296" s="8">
        <f t="shared" si="8"/>
        <v>10</v>
      </c>
      <c r="M296" s="8">
        <f>VLOOKUP(D296,Tabla1345[#All],5,0)</f>
        <v>23</v>
      </c>
      <c r="N296" s="15" t="str">
        <f t="shared" si="9"/>
        <v>SI</v>
      </c>
      <c r="O296" s="15" t="s">
        <v>884</v>
      </c>
      <c r="P296" s="15" t="s">
        <v>885</v>
      </c>
      <c r="Q296" s="15" t="str">
        <f>VLOOKUP(MONTH(Tabla7[[#This Row],[Fecha]]),Tablas!$U$4:$V$15,2,0)</f>
        <v>Mar</v>
      </c>
      <c r="R296" s="8">
        <f>YEAR(Tabla7[[#This Row],[Fecha]])</f>
        <v>2018</v>
      </c>
    </row>
    <row r="297" spans="2:18" x14ac:dyDescent="0.2">
      <c r="B297" s="10">
        <v>43142</v>
      </c>
      <c r="C297" s="8" t="s">
        <v>926</v>
      </c>
      <c r="D297" s="8">
        <v>300836</v>
      </c>
      <c r="E297" s="8" t="str">
        <f>VLOOKUP(D297,Tablas!$B$4:$C$1060,2,0)</f>
        <v>ENGRANAJE PRINCIPAL DE TERCERA</v>
      </c>
      <c r="F297" s="8" t="str">
        <f>VLOOKUP(D297,Tablas!$B:$E,4,0)</f>
        <v>UN</v>
      </c>
      <c r="G297" s="8" t="str">
        <f>VLOOKUP(D297,Tablas!$B:$D,3,0)</f>
        <v>09 - PARTES DE MOTOR</v>
      </c>
      <c r="H297" s="8">
        <v>100010</v>
      </c>
      <c r="I297" s="8" t="str">
        <f>VLOOKUP(Tabla7[[#This Row],[Código del cliente]],Tablas!$O$4:$S$16,2,0)</f>
        <v>LIMA EIRL</v>
      </c>
      <c r="J297" s="8" t="str">
        <f>VLOOKUP(Tabla7[[#This Row],[Código del cliente]],Tablas!$O$4:$S$16,3,0)</f>
        <v>CORPORATIVO</v>
      </c>
      <c r="K297" s="10">
        <v>43174</v>
      </c>
      <c r="L297" s="8">
        <f t="shared" si="8"/>
        <v>32</v>
      </c>
      <c r="M297" s="8">
        <f>VLOOKUP(D297,Tabla1345[#All],5,0)</f>
        <v>12</v>
      </c>
      <c r="N297" s="15" t="str">
        <f t="shared" si="9"/>
        <v>NO</v>
      </c>
      <c r="O297" s="15" t="s">
        <v>884</v>
      </c>
      <c r="P297" s="15" t="s">
        <v>884</v>
      </c>
      <c r="Q297" s="15" t="str">
        <f>VLOOKUP(MONTH(Tabla7[[#This Row],[Fecha]]),Tablas!$U$4:$V$15,2,0)</f>
        <v>Feb</v>
      </c>
      <c r="R297" s="8">
        <f>YEAR(Tabla7[[#This Row],[Fecha]])</f>
        <v>2018</v>
      </c>
    </row>
    <row r="298" spans="2:18" x14ac:dyDescent="0.2">
      <c r="B298" s="10">
        <v>43188</v>
      </c>
      <c r="C298" s="8" t="s">
        <v>927</v>
      </c>
      <c r="D298" s="8">
        <v>300536</v>
      </c>
      <c r="E298" s="8" t="str">
        <f>VLOOKUP(D298,Tablas!$B$4:$C$1060,2,0)</f>
        <v>CUBIERTA TRASERA DER NEGRO</v>
      </c>
      <c r="F298" s="8" t="str">
        <f>VLOOKUP(D298,Tablas!$B:$E,4,0)</f>
        <v>UN</v>
      </c>
      <c r="G298" s="8" t="str">
        <f>VLOOKUP(D298,Tablas!$B:$D,3,0)</f>
        <v>05 - COLISION</v>
      </c>
      <c r="H298" s="8">
        <v>100005</v>
      </c>
      <c r="I298" s="8" t="str">
        <f>VLOOKUP(Tabla7[[#This Row],[Código del cliente]],Tablas!$O$4:$S$16,2,0)</f>
        <v>UNION S.A</v>
      </c>
      <c r="J298" s="8" t="str">
        <f>VLOOKUP(Tabla7[[#This Row],[Código del cliente]],Tablas!$O$4:$S$16,3,0)</f>
        <v>HOMECENTER</v>
      </c>
      <c r="K298" s="10">
        <v>43210</v>
      </c>
      <c r="L298" s="8">
        <f t="shared" si="8"/>
        <v>22</v>
      </c>
      <c r="M298" s="8">
        <f>VLOOKUP(D298,Tabla1345[#All],5,0)</f>
        <v>12</v>
      </c>
      <c r="N298" s="15" t="str">
        <f t="shared" si="9"/>
        <v>NO</v>
      </c>
      <c r="O298" s="15" t="s">
        <v>884</v>
      </c>
      <c r="P298" s="15" t="s">
        <v>884</v>
      </c>
      <c r="Q298" s="15" t="str">
        <f>VLOOKUP(MONTH(Tabla7[[#This Row],[Fecha]]),Tablas!$U$4:$V$15,2,0)</f>
        <v>Mar</v>
      </c>
      <c r="R298" s="8">
        <f>YEAR(Tabla7[[#This Row],[Fecha]])</f>
        <v>2018</v>
      </c>
    </row>
    <row r="299" spans="2:18" x14ac:dyDescent="0.2">
      <c r="B299" s="10">
        <v>43210</v>
      </c>
      <c r="C299" s="8" t="s">
        <v>928</v>
      </c>
      <c r="D299" s="8">
        <v>300970</v>
      </c>
      <c r="E299" s="8" t="str">
        <f>VLOOKUP(D299,Tablas!$B$4:$C$1060,2,0)</f>
        <v>CUBIERTA IZQUIERDA ROJA</v>
      </c>
      <c r="F299" s="8" t="str">
        <f>VLOOKUP(D299,Tablas!$B:$E,4,0)</f>
        <v>UN</v>
      </c>
      <c r="G299" s="8" t="str">
        <f>VLOOKUP(D299,Tablas!$B:$D,3,0)</f>
        <v>05 - COLISION</v>
      </c>
      <c r="H299" s="8">
        <v>100013</v>
      </c>
      <c r="I299" s="8" t="str">
        <f>VLOOKUP(Tabla7[[#This Row],[Código del cliente]],Tablas!$O$4:$S$16,2,0)</f>
        <v>SODIMAC</v>
      </c>
      <c r="J299" s="8" t="str">
        <f>VLOOKUP(Tabla7[[#This Row],[Código del cliente]],Tablas!$O$4:$S$16,3,0)</f>
        <v>HOMECENTER</v>
      </c>
      <c r="K299" s="10">
        <v>43249</v>
      </c>
      <c r="L299" s="8">
        <f t="shared" si="8"/>
        <v>39</v>
      </c>
      <c r="M299" s="8">
        <f>VLOOKUP(D299,Tabla1345[#All],5,0)</f>
        <v>18</v>
      </c>
      <c r="N299" s="15" t="str">
        <f t="shared" si="9"/>
        <v>NO</v>
      </c>
      <c r="O299" s="15" t="s">
        <v>884</v>
      </c>
      <c r="P299" s="15" t="s">
        <v>884</v>
      </c>
      <c r="Q299" s="15" t="str">
        <f>VLOOKUP(MONTH(Tabla7[[#This Row],[Fecha]]),Tablas!$U$4:$V$15,2,0)</f>
        <v>Abr</v>
      </c>
      <c r="R299" s="8">
        <f>YEAR(Tabla7[[#This Row],[Fecha]])</f>
        <v>2018</v>
      </c>
    </row>
    <row r="300" spans="2:18" x14ac:dyDescent="0.2">
      <c r="B300" s="10">
        <v>43254</v>
      </c>
      <c r="C300" s="8" t="s">
        <v>929</v>
      </c>
      <c r="D300" s="8">
        <v>300386</v>
      </c>
      <c r="E300" s="8" t="str">
        <f>VLOOKUP(D300,Tablas!$B$4:$C$1060,2,0)</f>
        <v>TAPON DE GASOLINA</v>
      </c>
      <c r="F300" s="8" t="str">
        <f>VLOOKUP(D300,Tablas!$B:$E,4,0)</f>
        <v>UN</v>
      </c>
      <c r="G300" s="8" t="str">
        <f>VLOOKUP(D300,Tablas!$B:$D,3,0)</f>
        <v>05 - COLISION</v>
      </c>
      <c r="H300" s="8">
        <v>100013</v>
      </c>
      <c r="I300" s="8" t="str">
        <f>VLOOKUP(Tabla7[[#This Row],[Código del cliente]],Tablas!$O$4:$S$16,2,0)</f>
        <v>SODIMAC</v>
      </c>
      <c r="J300" s="8" t="str">
        <f>VLOOKUP(Tabla7[[#This Row],[Código del cliente]],Tablas!$O$4:$S$16,3,0)</f>
        <v>HOMECENTER</v>
      </c>
      <c r="K300" s="10">
        <v>43259</v>
      </c>
      <c r="L300" s="8">
        <f t="shared" si="8"/>
        <v>5</v>
      </c>
      <c r="M300" s="8">
        <f>VLOOKUP(D300,Tabla1345[#All],5,0)</f>
        <v>6</v>
      </c>
      <c r="N300" s="15" t="str">
        <f t="shared" si="9"/>
        <v>SI</v>
      </c>
      <c r="O300" s="15" t="s">
        <v>885</v>
      </c>
      <c r="P300" s="15" t="s">
        <v>885</v>
      </c>
      <c r="Q300" s="15" t="str">
        <f>VLOOKUP(MONTH(Tabla7[[#This Row],[Fecha]]),Tablas!$U$4:$V$15,2,0)</f>
        <v>Jun</v>
      </c>
      <c r="R300" s="8">
        <f>YEAR(Tabla7[[#This Row],[Fecha]])</f>
        <v>2018</v>
      </c>
    </row>
    <row r="301" spans="2:18" x14ac:dyDescent="0.2">
      <c r="B301" s="10">
        <v>43103</v>
      </c>
      <c r="C301" s="8" t="s">
        <v>930</v>
      </c>
      <c r="D301" s="8">
        <v>300784</v>
      </c>
      <c r="E301" s="8" t="str">
        <f>VLOOKUP(D301,Tablas!$B$4:$C$1060,2,0)</f>
        <v>BUJE DE HORQUILLA TRASERA</v>
      </c>
      <c r="F301" s="8" t="str">
        <f>VLOOKUP(D301,Tablas!$B:$E,4,0)</f>
        <v>UN</v>
      </c>
      <c r="G301" s="8" t="str">
        <f>VLOOKUP(D301,Tablas!$B:$D,3,0)</f>
        <v>06 - AMORTIGUADORES</v>
      </c>
      <c r="H301" s="8">
        <v>100008</v>
      </c>
      <c r="I301" s="8" t="str">
        <f>VLOOKUP(Tabla7[[#This Row],[Código del cliente]],Tablas!$O$4:$S$16,2,0)</f>
        <v>LA PODEROSA S.A</v>
      </c>
      <c r="J301" s="8" t="str">
        <f>VLOOKUP(Tabla7[[#This Row],[Código del cliente]],Tablas!$O$4:$S$16,3,0)</f>
        <v>DISTRIBUIDORES</v>
      </c>
      <c r="K301" s="10">
        <v>43125</v>
      </c>
      <c r="L301" s="8">
        <f t="shared" si="8"/>
        <v>22</v>
      </c>
      <c r="M301" s="8">
        <f>VLOOKUP(D301,Tabla1345[#All],5,0)</f>
        <v>10</v>
      </c>
      <c r="N301" s="15" t="str">
        <f t="shared" si="9"/>
        <v>NO</v>
      </c>
      <c r="O301" s="15" t="s">
        <v>884</v>
      </c>
      <c r="P301" s="15" t="s">
        <v>884</v>
      </c>
      <c r="Q301" s="15" t="str">
        <f>VLOOKUP(MONTH(Tabla7[[#This Row],[Fecha]]),Tablas!$U$4:$V$15,2,0)</f>
        <v>Ene</v>
      </c>
      <c r="R301" s="8">
        <f>YEAR(Tabla7[[#This Row],[Fecha]])</f>
        <v>2018</v>
      </c>
    </row>
    <row r="302" spans="2:18" x14ac:dyDescent="0.2">
      <c r="B302" s="10">
        <v>43151</v>
      </c>
      <c r="C302" s="8" t="s">
        <v>931</v>
      </c>
      <c r="D302" s="8">
        <v>300915</v>
      </c>
      <c r="E302" s="8" t="str">
        <f>VLOOKUP(D302,Tablas!$B$4:$C$1060,2,0)</f>
        <v>ACCIONADOR DE EMBRAGUE</v>
      </c>
      <c r="F302" s="8" t="str">
        <f>VLOOKUP(D302,Tablas!$B:$E,4,0)</f>
        <v>UN</v>
      </c>
      <c r="G302" s="8" t="str">
        <f>VLOOKUP(D302,Tablas!$B:$D,3,0)</f>
        <v>15 - MISCELANEOS</v>
      </c>
      <c r="H302" s="8">
        <v>100004</v>
      </c>
      <c r="I302" s="8" t="str">
        <f>VLOOKUP(Tabla7[[#This Row],[Código del cliente]],Tablas!$O$4:$S$16,2,0)</f>
        <v>EMPRESA DEL NORTE</v>
      </c>
      <c r="J302" s="8" t="str">
        <f>VLOOKUP(Tabla7[[#This Row],[Código del cliente]],Tablas!$O$4:$S$16,3,0)</f>
        <v>HOMECENTER</v>
      </c>
      <c r="K302" s="10">
        <v>43164</v>
      </c>
      <c r="L302" s="8">
        <f t="shared" si="8"/>
        <v>13</v>
      </c>
      <c r="M302" s="8">
        <f>VLOOKUP(D302,Tabla1345[#All],5,0)</f>
        <v>13</v>
      </c>
      <c r="N302" s="15" t="str">
        <f t="shared" si="9"/>
        <v>SI</v>
      </c>
      <c r="O302" s="15" t="s">
        <v>884</v>
      </c>
      <c r="P302" s="15" t="s">
        <v>884</v>
      </c>
      <c r="Q302" s="15" t="str">
        <f>VLOOKUP(MONTH(Tabla7[[#This Row],[Fecha]]),Tablas!$U$4:$V$15,2,0)</f>
        <v>Feb</v>
      </c>
      <c r="R302" s="8">
        <f>YEAR(Tabla7[[#This Row],[Fecha]])</f>
        <v>2018</v>
      </c>
    </row>
    <row r="303" spans="2:18" x14ac:dyDescent="0.2">
      <c r="B303" s="10">
        <v>43106</v>
      </c>
      <c r="C303" s="8" t="s">
        <v>932</v>
      </c>
      <c r="D303" s="8">
        <v>300260</v>
      </c>
      <c r="E303" s="8" t="str">
        <f>VLOOKUP(D303,Tablas!$B$4:$C$1060,2,0)</f>
        <v>CARRERA DE COPA SUP E INF</v>
      </c>
      <c r="F303" s="8" t="str">
        <f>VLOOKUP(D303,Tablas!$B:$E,4,0)</f>
        <v>UN</v>
      </c>
      <c r="G303" s="8" t="str">
        <f>VLOOKUP(D303,Tablas!$B:$D,3,0)</f>
        <v>06 - AMORTIGUADORES</v>
      </c>
      <c r="H303" s="8">
        <v>100007</v>
      </c>
      <c r="I303" s="8" t="str">
        <f>VLOOKUP(Tabla7[[#This Row],[Código del cliente]],Tablas!$O$4:$S$16,2,0)</f>
        <v>INPACTO S.A</v>
      </c>
      <c r="J303" s="8" t="str">
        <f>VLOOKUP(Tabla7[[#This Row],[Código del cliente]],Tablas!$O$4:$S$16,3,0)</f>
        <v>RETAIL</v>
      </c>
      <c r="K303" s="10">
        <v>43138</v>
      </c>
      <c r="L303" s="8">
        <f t="shared" si="8"/>
        <v>32</v>
      </c>
      <c r="M303" s="8">
        <f>VLOOKUP(D303,Tabla1345[#All],5,0)</f>
        <v>27</v>
      </c>
      <c r="N303" s="15" t="str">
        <f t="shared" si="9"/>
        <v>NO</v>
      </c>
      <c r="O303" s="15" t="s">
        <v>885</v>
      </c>
      <c r="P303" s="15" t="s">
        <v>884</v>
      </c>
      <c r="Q303" s="15" t="str">
        <f>VLOOKUP(MONTH(Tabla7[[#This Row],[Fecha]]),Tablas!$U$4:$V$15,2,0)</f>
        <v>Ene</v>
      </c>
      <c r="R303" s="8">
        <f>YEAR(Tabla7[[#This Row],[Fecha]])</f>
        <v>2018</v>
      </c>
    </row>
    <row r="304" spans="2:18" x14ac:dyDescent="0.2">
      <c r="B304" s="10">
        <v>43219</v>
      </c>
      <c r="C304" s="8" t="s">
        <v>933</v>
      </c>
      <c r="D304" s="8">
        <v>300457</v>
      </c>
      <c r="E304" s="8" t="str">
        <f>VLOOKUP(D304,Tablas!$B$4:$C$1060,2,0)</f>
        <v>PEDAL DE CAMBIOS</v>
      </c>
      <c r="F304" s="8" t="str">
        <f>VLOOKUP(D304,Tablas!$B:$E,4,0)</f>
        <v>UN</v>
      </c>
      <c r="G304" s="8" t="str">
        <f>VLOOKUP(D304,Tablas!$B:$D,3,0)</f>
        <v>07 - PEDALES Y POSAPIES</v>
      </c>
      <c r="H304" s="8">
        <v>100012</v>
      </c>
      <c r="I304" s="8" t="str">
        <f>VLOOKUP(Tabla7[[#This Row],[Código del cliente]],Tablas!$O$4:$S$16,2,0)</f>
        <v>MAESTRO</v>
      </c>
      <c r="J304" s="8" t="str">
        <f>VLOOKUP(Tabla7[[#This Row],[Código del cliente]],Tablas!$O$4:$S$16,3,0)</f>
        <v>INSTITUCIONAL</v>
      </c>
      <c r="K304" s="10">
        <v>43235</v>
      </c>
      <c r="L304" s="8">
        <f t="shared" si="8"/>
        <v>16</v>
      </c>
      <c r="M304" s="8">
        <f>VLOOKUP(D304,Tabla1345[#All],5,0)</f>
        <v>24</v>
      </c>
      <c r="N304" s="15" t="str">
        <f t="shared" si="9"/>
        <v>SI</v>
      </c>
      <c r="O304" s="15" t="s">
        <v>885</v>
      </c>
      <c r="P304" s="15" t="s">
        <v>884</v>
      </c>
      <c r="Q304" s="15" t="str">
        <f>VLOOKUP(MONTH(Tabla7[[#This Row],[Fecha]]),Tablas!$U$4:$V$15,2,0)</f>
        <v>Abr</v>
      </c>
      <c r="R304" s="8">
        <f>YEAR(Tabla7[[#This Row],[Fecha]])</f>
        <v>2018</v>
      </c>
    </row>
    <row r="305" spans="2:18" x14ac:dyDescent="0.2">
      <c r="B305" s="10">
        <v>43218</v>
      </c>
      <c r="C305" s="8" t="s">
        <v>934</v>
      </c>
      <c r="D305" s="8">
        <v>300862</v>
      </c>
      <c r="E305" s="8" t="str">
        <f>VLOOKUP(D305,Tablas!$B$4:$C$1060,2,0)</f>
        <v>ARO DEL RIN RUEDA TRASERA</v>
      </c>
      <c r="F305" s="8" t="str">
        <f>VLOOKUP(D305,Tablas!$B:$E,4,0)</f>
        <v>UN</v>
      </c>
      <c r="G305" s="8" t="str">
        <f>VLOOKUP(D305,Tablas!$B:$D,3,0)</f>
        <v>13 - TRACCION</v>
      </c>
      <c r="H305" s="8">
        <v>100001</v>
      </c>
      <c r="I305" s="8" t="str">
        <f>VLOOKUP(Tabla7[[#This Row],[Código del cliente]],Tablas!$O$4:$S$16,2,0)</f>
        <v>EMPRESA DEL SUR</v>
      </c>
      <c r="J305" s="8" t="str">
        <f>VLOOKUP(Tabla7[[#This Row],[Código del cliente]],Tablas!$O$4:$S$16,3,0)</f>
        <v>RETAIL</v>
      </c>
      <c r="K305" s="10">
        <v>43225</v>
      </c>
      <c r="L305" s="8">
        <f t="shared" si="8"/>
        <v>7</v>
      </c>
      <c r="M305" s="8">
        <f>VLOOKUP(D305,Tabla1345[#All],5,0)</f>
        <v>22</v>
      </c>
      <c r="N305" s="15" t="str">
        <f t="shared" si="9"/>
        <v>SI</v>
      </c>
      <c r="O305" s="15" t="s">
        <v>884</v>
      </c>
      <c r="P305" s="15" t="s">
        <v>884</v>
      </c>
      <c r="Q305" s="15" t="str">
        <f>VLOOKUP(MONTH(Tabla7[[#This Row],[Fecha]]),Tablas!$U$4:$V$15,2,0)</f>
        <v>Abr</v>
      </c>
      <c r="R305" s="8">
        <f>YEAR(Tabla7[[#This Row],[Fecha]])</f>
        <v>2018</v>
      </c>
    </row>
    <row r="306" spans="2:18" x14ac:dyDescent="0.2">
      <c r="B306" s="10">
        <v>43233</v>
      </c>
      <c r="C306" s="8" t="s">
        <v>935</v>
      </c>
      <c r="D306" s="8">
        <v>300556</v>
      </c>
      <c r="E306" s="8" t="str">
        <f>VLOOKUP(D306,Tablas!$B$4:$C$1060,2,0)</f>
        <v>ABRAZADERA MANGUERA DE RESPIRA</v>
      </c>
      <c r="F306" s="8" t="str">
        <f>VLOOKUP(D306,Tablas!$B:$E,4,0)</f>
        <v>UN</v>
      </c>
      <c r="G306" s="8" t="str">
        <f>VLOOKUP(D306,Tablas!$B:$D,3,0)</f>
        <v>15 - MISCELANEOS</v>
      </c>
      <c r="H306" s="8">
        <v>100006</v>
      </c>
      <c r="I306" s="8" t="str">
        <f>VLOOKUP(Tabla7[[#This Row],[Código del cliente]],Tablas!$O$4:$S$16,2,0)</f>
        <v>MECHATRONIC</v>
      </c>
      <c r="J306" s="8" t="str">
        <f>VLOOKUP(Tabla7[[#This Row],[Código del cliente]],Tablas!$O$4:$S$16,3,0)</f>
        <v>HOMECENTER</v>
      </c>
      <c r="K306" s="10">
        <v>43241</v>
      </c>
      <c r="L306" s="8">
        <f t="shared" si="8"/>
        <v>8</v>
      </c>
      <c r="M306" s="8">
        <f>VLOOKUP(D306,Tabla1345[#All],5,0)</f>
        <v>26</v>
      </c>
      <c r="N306" s="15" t="str">
        <f t="shared" si="9"/>
        <v>SI</v>
      </c>
      <c r="O306" s="15" t="s">
        <v>885</v>
      </c>
      <c r="P306" s="15" t="s">
        <v>884</v>
      </c>
      <c r="Q306" s="15" t="str">
        <f>VLOOKUP(MONTH(Tabla7[[#This Row],[Fecha]]),Tablas!$U$4:$V$15,2,0)</f>
        <v>May</v>
      </c>
      <c r="R306" s="8">
        <f>YEAR(Tabla7[[#This Row],[Fecha]])</f>
        <v>2018</v>
      </c>
    </row>
    <row r="307" spans="2:18" x14ac:dyDescent="0.2">
      <c r="B307" s="10">
        <v>43151</v>
      </c>
      <c r="C307" s="8" t="s">
        <v>936</v>
      </c>
      <c r="D307" s="8">
        <v>300619</v>
      </c>
      <c r="E307" s="8" t="str">
        <f>VLOOKUP(D307,Tablas!$B$4:$C$1060,2,0)</f>
        <v>CONJ. DE INTERRUPTOR Y MANIJA</v>
      </c>
      <c r="F307" s="8" t="str">
        <f>VLOOKUP(D307,Tablas!$B:$E,4,0)</f>
        <v>UN</v>
      </c>
      <c r="G307" s="8" t="str">
        <f>VLOOKUP(D307,Tablas!$B:$D,3,0)</f>
        <v>10 - PALANCAS Y CHICOTES</v>
      </c>
      <c r="H307" s="8">
        <v>100005</v>
      </c>
      <c r="I307" s="8" t="str">
        <f>VLOOKUP(Tabla7[[#This Row],[Código del cliente]],Tablas!$O$4:$S$16,2,0)</f>
        <v>UNION S.A</v>
      </c>
      <c r="J307" s="8" t="str">
        <f>VLOOKUP(Tabla7[[#This Row],[Código del cliente]],Tablas!$O$4:$S$16,3,0)</f>
        <v>HOMECENTER</v>
      </c>
      <c r="K307" s="10">
        <v>43172</v>
      </c>
      <c r="L307" s="8">
        <f t="shared" si="8"/>
        <v>21</v>
      </c>
      <c r="M307" s="8">
        <f>VLOOKUP(D307,Tabla1345[#All],5,0)</f>
        <v>27</v>
      </c>
      <c r="N307" s="15" t="str">
        <f t="shared" si="9"/>
        <v>SI</v>
      </c>
      <c r="O307" s="15" t="s">
        <v>884</v>
      </c>
      <c r="P307" s="15" t="s">
        <v>884</v>
      </c>
      <c r="Q307" s="15" t="str">
        <f>VLOOKUP(MONTH(Tabla7[[#This Row],[Fecha]]),Tablas!$U$4:$V$15,2,0)</f>
        <v>Feb</v>
      </c>
      <c r="R307" s="8">
        <f>YEAR(Tabla7[[#This Row],[Fecha]])</f>
        <v>2018</v>
      </c>
    </row>
    <row r="308" spans="2:18" x14ac:dyDescent="0.2">
      <c r="B308" s="10">
        <v>43206</v>
      </c>
      <c r="C308" s="8" t="s">
        <v>937</v>
      </c>
      <c r="D308" s="8">
        <v>300296</v>
      </c>
      <c r="E308" s="8" t="str">
        <f>VLOOKUP(D308,Tablas!$B$4:$C$1060,2,0)</f>
        <v>PALANCA IZQUIERDA DE FRENO</v>
      </c>
      <c r="F308" s="8" t="str">
        <f>VLOOKUP(D308,Tablas!$B:$E,4,0)</f>
        <v>UN</v>
      </c>
      <c r="G308" s="8" t="str">
        <f>VLOOKUP(D308,Tablas!$B:$D,3,0)</f>
        <v>10 - PALANCAS Y CHICOTES</v>
      </c>
      <c r="H308" s="8">
        <v>100011</v>
      </c>
      <c r="I308" s="8" t="str">
        <f>VLOOKUP(Tabla7[[#This Row],[Código del cliente]],Tablas!$O$4:$S$16,2,0)</f>
        <v>CONCYSA</v>
      </c>
      <c r="J308" s="8" t="str">
        <f>VLOOKUP(Tabla7[[#This Row],[Código del cliente]],Tablas!$O$4:$S$16,3,0)</f>
        <v>PROYECTOS</v>
      </c>
      <c r="K308" s="10">
        <v>43230</v>
      </c>
      <c r="L308" s="8">
        <f t="shared" si="8"/>
        <v>24</v>
      </c>
      <c r="M308" s="8">
        <f>VLOOKUP(D308,Tabla1345[#All],5,0)</f>
        <v>10</v>
      </c>
      <c r="N308" s="15" t="str">
        <f t="shared" si="9"/>
        <v>NO</v>
      </c>
      <c r="O308" s="15" t="s">
        <v>884</v>
      </c>
      <c r="P308" s="15" t="s">
        <v>884</v>
      </c>
      <c r="Q308" s="15" t="str">
        <f>VLOOKUP(MONTH(Tabla7[[#This Row],[Fecha]]),Tablas!$U$4:$V$15,2,0)</f>
        <v>Abr</v>
      </c>
      <c r="R308" s="8">
        <f>YEAR(Tabla7[[#This Row],[Fecha]])</f>
        <v>2018</v>
      </c>
    </row>
    <row r="309" spans="2:18" x14ac:dyDescent="0.2">
      <c r="B309" s="10">
        <v>43222</v>
      </c>
      <c r="C309" s="8" t="s">
        <v>938</v>
      </c>
      <c r="D309" s="8">
        <v>300873</v>
      </c>
      <c r="E309" s="8" t="str">
        <f>VLOOKUP(D309,Tablas!$B$4:$C$1060,2,0)</f>
        <v>SEGURO DE PASADOR DE PISTON</v>
      </c>
      <c r="F309" s="8" t="str">
        <f>VLOOKUP(D309,Tablas!$B:$E,4,0)</f>
        <v>UN</v>
      </c>
      <c r="G309" s="8" t="str">
        <f>VLOOKUP(D309,Tablas!$B:$D,3,0)</f>
        <v>09 - PARTES DE MOTOR</v>
      </c>
      <c r="H309" s="8">
        <v>100003</v>
      </c>
      <c r="I309" s="8" t="str">
        <f>VLOOKUP(Tabla7[[#This Row],[Código del cliente]],Tablas!$O$4:$S$16,2,0)</f>
        <v>JUAN SOSA</v>
      </c>
      <c r="J309" s="8" t="str">
        <f>VLOOKUP(Tabla7[[#This Row],[Código del cliente]],Tablas!$O$4:$S$16,3,0)</f>
        <v>HOMECENTER</v>
      </c>
      <c r="K309" s="10">
        <v>43239</v>
      </c>
      <c r="L309" s="8">
        <f t="shared" si="8"/>
        <v>17</v>
      </c>
      <c r="M309" s="8">
        <f>VLOOKUP(D309,Tabla1345[#All],5,0)</f>
        <v>8</v>
      </c>
      <c r="N309" s="15" t="str">
        <f t="shared" si="9"/>
        <v>NO</v>
      </c>
      <c r="O309" s="15" t="s">
        <v>884</v>
      </c>
      <c r="P309" s="15" t="s">
        <v>885</v>
      </c>
      <c r="Q309" s="15" t="str">
        <f>VLOOKUP(MONTH(Tabla7[[#This Row],[Fecha]]),Tablas!$U$4:$V$15,2,0)</f>
        <v>May</v>
      </c>
      <c r="R309" s="8">
        <f>YEAR(Tabla7[[#This Row],[Fecha]])</f>
        <v>2018</v>
      </c>
    </row>
    <row r="310" spans="2:18" x14ac:dyDescent="0.2">
      <c r="B310" s="10">
        <v>43233</v>
      </c>
      <c r="C310" s="8" t="s">
        <v>939</v>
      </c>
      <c r="D310" s="8">
        <v>300371</v>
      </c>
      <c r="E310" s="8" t="str">
        <f>VLOOKUP(D310,Tablas!$B$4:$C$1060,2,0)</f>
        <v>PIEZA DE AJUSTE DE CADENA</v>
      </c>
      <c r="F310" s="8" t="str">
        <f>VLOOKUP(D310,Tablas!$B:$E,4,0)</f>
        <v>UN</v>
      </c>
      <c r="G310" s="8" t="str">
        <f>VLOOKUP(D310,Tablas!$B:$D,3,0)</f>
        <v>06 - AMORTIGUADORES</v>
      </c>
      <c r="H310" s="8">
        <v>100010</v>
      </c>
      <c r="I310" s="8" t="str">
        <f>VLOOKUP(Tabla7[[#This Row],[Código del cliente]],Tablas!$O$4:$S$16,2,0)</f>
        <v>LIMA EIRL</v>
      </c>
      <c r="J310" s="8" t="str">
        <f>VLOOKUP(Tabla7[[#This Row],[Código del cliente]],Tablas!$O$4:$S$16,3,0)</f>
        <v>CORPORATIVO</v>
      </c>
      <c r="K310" s="10">
        <v>43249</v>
      </c>
      <c r="L310" s="8">
        <f t="shared" si="8"/>
        <v>16</v>
      </c>
      <c r="M310" s="8">
        <f>VLOOKUP(D310,Tabla1345[#All],5,0)</f>
        <v>9</v>
      </c>
      <c r="N310" s="15" t="str">
        <f t="shared" si="9"/>
        <v>NO</v>
      </c>
      <c r="O310" s="15" t="s">
        <v>884</v>
      </c>
      <c r="P310" s="15" t="s">
        <v>884</v>
      </c>
      <c r="Q310" s="15" t="str">
        <f>VLOOKUP(MONTH(Tabla7[[#This Row],[Fecha]]),Tablas!$U$4:$V$15,2,0)</f>
        <v>May</v>
      </c>
      <c r="R310" s="8">
        <f>YEAR(Tabla7[[#This Row],[Fecha]])</f>
        <v>2018</v>
      </c>
    </row>
    <row r="311" spans="2:18" x14ac:dyDescent="0.2">
      <c r="B311" s="10">
        <v>43213</v>
      </c>
      <c r="C311" s="8" t="s">
        <v>940</v>
      </c>
      <c r="D311" s="8">
        <v>300284</v>
      </c>
      <c r="E311" s="8" t="str">
        <f>VLOOKUP(D311,Tablas!$B$4:$C$1060,2,0)</f>
        <v>CUBIERTA TRASERA C/AZUL/.</v>
      </c>
      <c r="F311" s="8" t="str">
        <f>VLOOKUP(D311,Tablas!$B:$E,4,0)</f>
        <v>UN</v>
      </c>
      <c r="G311" s="8" t="str">
        <f>VLOOKUP(D311,Tablas!$B:$D,3,0)</f>
        <v>05 - COLISION</v>
      </c>
      <c r="H311" s="8">
        <v>100007</v>
      </c>
      <c r="I311" s="8" t="str">
        <f>VLOOKUP(Tabla7[[#This Row],[Código del cliente]],Tablas!$O$4:$S$16,2,0)</f>
        <v>INPACTO S.A</v>
      </c>
      <c r="J311" s="8" t="str">
        <f>VLOOKUP(Tabla7[[#This Row],[Código del cliente]],Tablas!$O$4:$S$16,3,0)</f>
        <v>RETAIL</v>
      </c>
      <c r="K311" s="10">
        <v>43251</v>
      </c>
      <c r="L311" s="8">
        <f t="shared" si="8"/>
        <v>38</v>
      </c>
      <c r="M311" s="8">
        <f>VLOOKUP(D311,Tabla1345[#All],5,0)</f>
        <v>15</v>
      </c>
      <c r="N311" s="15" t="str">
        <f t="shared" si="9"/>
        <v>NO</v>
      </c>
      <c r="O311" s="15" t="s">
        <v>884</v>
      </c>
      <c r="P311" s="15" t="s">
        <v>885</v>
      </c>
      <c r="Q311" s="15" t="str">
        <f>VLOOKUP(MONTH(Tabla7[[#This Row],[Fecha]]),Tablas!$U$4:$V$15,2,0)</f>
        <v>Abr</v>
      </c>
      <c r="R311" s="8">
        <f>YEAR(Tabla7[[#This Row],[Fecha]])</f>
        <v>2018</v>
      </c>
    </row>
    <row r="312" spans="2:18" x14ac:dyDescent="0.2">
      <c r="B312" s="10">
        <v>43233</v>
      </c>
      <c r="C312" s="8" t="s">
        <v>941</v>
      </c>
      <c r="D312" s="8">
        <v>300417</v>
      </c>
      <c r="E312" s="8" t="str">
        <f>VLOOKUP(D312,Tablas!$B$4:$C$1060,2,0)</f>
        <v>DISCO DE TRACCION</v>
      </c>
      <c r="F312" s="8" t="str">
        <f>VLOOKUP(D312,Tablas!$B:$E,4,0)</f>
        <v>UN</v>
      </c>
      <c r="G312" s="8" t="str">
        <f>VLOOKUP(D312,Tablas!$B:$D,3,0)</f>
        <v>08 - ELECTRICO</v>
      </c>
      <c r="H312" s="8">
        <v>100002</v>
      </c>
      <c r="I312" s="8" t="str">
        <f>VLOOKUP(Tabla7[[#This Row],[Código del cliente]],Tablas!$O$4:$S$16,2,0)</f>
        <v>EL DORADO</v>
      </c>
      <c r="J312" s="8" t="str">
        <f>VLOOKUP(Tabla7[[#This Row],[Código del cliente]],Tablas!$O$4:$S$16,3,0)</f>
        <v>RETAIL</v>
      </c>
      <c r="K312" s="10">
        <v>43268</v>
      </c>
      <c r="L312" s="8">
        <f t="shared" si="8"/>
        <v>35</v>
      </c>
      <c r="M312" s="8">
        <f>VLOOKUP(D312,Tabla1345[#All],5,0)</f>
        <v>12</v>
      </c>
      <c r="N312" s="15" t="str">
        <f t="shared" si="9"/>
        <v>NO</v>
      </c>
      <c r="O312" s="15" t="s">
        <v>885</v>
      </c>
      <c r="P312" s="15" t="s">
        <v>884</v>
      </c>
      <c r="Q312" s="15" t="str">
        <f>VLOOKUP(MONTH(Tabla7[[#This Row],[Fecha]]),Tablas!$U$4:$V$15,2,0)</f>
        <v>May</v>
      </c>
      <c r="R312" s="8">
        <f>YEAR(Tabla7[[#This Row],[Fecha]])</f>
        <v>2018</v>
      </c>
    </row>
    <row r="313" spans="2:18" x14ac:dyDescent="0.2">
      <c r="B313" s="10">
        <v>43290</v>
      </c>
      <c r="C313" s="8" t="s">
        <v>942</v>
      </c>
      <c r="D313" s="8">
        <v>300526</v>
      </c>
      <c r="E313" s="8" t="str">
        <f>VLOOKUP(D313,Tablas!$B$4:$C$1060,2,0)</f>
        <v>BASE DE MOTOR</v>
      </c>
      <c r="F313" s="8" t="str">
        <f>VLOOKUP(D313,Tablas!$B:$E,4,0)</f>
        <v>UN</v>
      </c>
      <c r="G313" s="8" t="str">
        <f>VLOOKUP(D313,Tablas!$B:$D,3,0)</f>
        <v>15 - MISCELANEOS</v>
      </c>
      <c r="H313" s="8">
        <v>100008</v>
      </c>
      <c r="I313" s="8" t="str">
        <f>VLOOKUP(Tabla7[[#This Row],[Código del cliente]],Tablas!$O$4:$S$16,2,0)</f>
        <v>LA PODEROSA S.A</v>
      </c>
      <c r="J313" s="8" t="str">
        <f>VLOOKUP(Tabla7[[#This Row],[Código del cliente]],Tablas!$O$4:$S$16,3,0)</f>
        <v>DISTRIBUIDORES</v>
      </c>
      <c r="K313" s="10">
        <v>43314</v>
      </c>
      <c r="L313" s="8">
        <f t="shared" si="8"/>
        <v>24</v>
      </c>
      <c r="M313" s="8">
        <f>VLOOKUP(D313,Tabla1345[#All],5,0)</f>
        <v>15</v>
      </c>
      <c r="N313" s="15" t="str">
        <f t="shared" si="9"/>
        <v>NO</v>
      </c>
      <c r="O313" s="15" t="s">
        <v>884</v>
      </c>
      <c r="P313" s="15" t="s">
        <v>885</v>
      </c>
      <c r="Q313" s="15" t="str">
        <f>VLOOKUP(MONTH(Tabla7[[#This Row],[Fecha]]),Tablas!$U$4:$V$15,2,0)</f>
        <v>Jul</v>
      </c>
      <c r="R313" s="8">
        <f>YEAR(Tabla7[[#This Row],[Fecha]])</f>
        <v>2018</v>
      </c>
    </row>
    <row r="314" spans="2:18" x14ac:dyDescent="0.2">
      <c r="B314" s="10">
        <v>43114</v>
      </c>
      <c r="C314" s="8" t="s">
        <v>943</v>
      </c>
      <c r="D314" s="8">
        <v>300046</v>
      </c>
      <c r="E314" s="8" t="str">
        <f>VLOOKUP(D314,Tablas!$B$4:$C$1060,2,0)</f>
        <v>TUBO DE ESCAPE/SILENCIADOR</v>
      </c>
      <c r="F314" s="8" t="str">
        <f>VLOOKUP(D314,Tablas!$B:$E,4,0)</f>
        <v>UN</v>
      </c>
      <c r="G314" s="8" t="str">
        <f>VLOOKUP(D314,Tablas!$B:$D,3,0)</f>
        <v>15 - MISCELANEOS</v>
      </c>
      <c r="H314" s="8">
        <v>100005</v>
      </c>
      <c r="I314" s="8" t="str">
        <f>VLOOKUP(Tabla7[[#This Row],[Código del cliente]],Tablas!$O$4:$S$16,2,0)</f>
        <v>UNION S.A</v>
      </c>
      <c r="J314" s="8" t="str">
        <f>VLOOKUP(Tabla7[[#This Row],[Código del cliente]],Tablas!$O$4:$S$16,3,0)</f>
        <v>HOMECENTER</v>
      </c>
      <c r="K314" s="10">
        <v>43153</v>
      </c>
      <c r="L314" s="8">
        <f t="shared" si="8"/>
        <v>39</v>
      </c>
      <c r="M314" s="8">
        <f>VLOOKUP(D314,Tabla1345[#All],5,0)</f>
        <v>12</v>
      </c>
      <c r="N314" s="15" t="str">
        <f t="shared" si="9"/>
        <v>NO</v>
      </c>
      <c r="O314" s="15" t="s">
        <v>884</v>
      </c>
      <c r="P314" s="15" t="s">
        <v>884</v>
      </c>
      <c r="Q314" s="15" t="str">
        <f>VLOOKUP(MONTH(Tabla7[[#This Row],[Fecha]]),Tablas!$U$4:$V$15,2,0)</f>
        <v>Ene</v>
      </c>
      <c r="R314" s="8">
        <f>YEAR(Tabla7[[#This Row],[Fecha]])</f>
        <v>2018</v>
      </c>
    </row>
    <row r="315" spans="2:18" x14ac:dyDescent="0.2">
      <c r="B315" s="10">
        <v>43124</v>
      </c>
      <c r="C315" s="8" t="s">
        <v>944</v>
      </c>
      <c r="D315" s="8">
        <v>300533</v>
      </c>
      <c r="E315" s="8" t="str">
        <f>VLOOKUP(D315,Tablas!$B$4:$C$1060,2,0)</f>
        <v>CUBIERTA DER SUP AMARILLA</v>
      </c>
      <c r="F315" s="8" t="str">
        <f>VLOOKUP(D315,Tablas!$B:$E,4,0)</f>
        <v>UN</v>
      </c>
      <c r="G315" s="8" t="str">
        <f>VLOOKUP(D315,Tablas!$B:$D,3,0)</f>
        <v>05 - COLISION</v>
      </c>
      <c r="H315" s="8">
        <v>100007</v>
      </c>
      <c r="I315" s="8" t="str">
        <f>VLOOKUP(Tabla7[[#This Row],[Código del cliente]],Tablas!$O$4:$S$16,2,0)</f>
        <v>INPACTO S.A</v>
      </c>
      <c r="J315" s="8" t="str">
        <f>VLOOKUP(Tabla7[[#This Row],[Código del cliente]],Tablas!$O$4:$S$16,3,0)</f>
        <v>RETAIL</v>
      </c>
      <c r="K315" s="10">
        <v>43157</v>
      </c>
      <c r="L315" s="8">
        <f t="shared" si="8"/>
        <v>33</v>
      </c>
      <c r="M315" s="8">
        <f>VLOOKUP(D315,Tabla1345[#All],5,0)</f>
        <v>12</v>
      </c>
      <c r="N315" s="15" t="str">
        <f t="shared" si="9"/>
        <v>NO</v>
      </c>
      <c r="O315" s="15" t="s">
        <v>884</v>
      </c>
      <c r="P315" s="15" t="s">
        <v>884</v>
      </c>
      <c r="Q315" s="15" t="str">
        <f>VLOOKUP(MONTH(Tabla7[[#This Row],[Fecha]]),Tablas!$U$4:$V$15,2,0)</f>
        <v>Ene</v>
      </c>
      <c r="R315" s="8">
        <f>YEAR(Tabla7[[#This Row],[Fecha]])</f>
        <v>2018</v>
      </c>
    </row>
    <row r="316" spans="2:18" x14ac:dyDescent="0.2">
      <c r="B316" s="10">
        <v>43146</v>
      </c>
      <c r="C316" s="8" t="s">
        <v>945</v>
      </c>
      <c r="D316" s="8">
        <v>300034</v>
      </c>
      <c r="E316" s="8" t="str">
        <f>VLOOKUP(D316,Tablas!$B$4:$C$1060,2,0)</f>
        <v>CUBIERTA TRASERA IZQ PLATA</v>
      </c>
      <c r="F316" s="8" t="str">
        <f>VLOOKUP(D316,Tablas!$B:$E,4,0)</f>
        <v>UN</v>
      </c>
      <c r="G316" s="8" t="str">
        <f>VLOOKUP(D316,Tablas!$B:$D,3,0)</f>
        <v>05 - COLISION</v>
      </c>
      <c r="H316" s="8">
        <v>100003</v>
      </c>
      <c r="I316" s="8" t="str">
        <f>VLOOKUP(Tabla7[[#This Row],[Código del cliente]],Tablas!$O$4:$S$16,2,0)</f>
        <v>JUAN SOSA</v>
      </c>
      <c r="J316" s="8" t="str">
        <f>VLOOKUP(Tabla7[[#This Row],[Código del cliente]],Tablas!$O$4:$S$16,3,0)</f>
        <v>HOMECENTER</v>
      </c>
      <c r="K316" s="10">
        <v>43178</v>
      </c>
      <c r="L316" s="8">
        <f t="shared" si="8"/>
        <v>32</v>
      </c>
      <c r="M316" s="8">
        <f>VLOOKUP(D316,Tabla1345[#All],5,0)</f>
        <v>14</v>
      </c>
      <c r="N316" s="15" t="str">
        <f t="shared" si="9"/>
        <v>NO</v>
      </c>
      <c r="O316" s="15" t="s">
        <v>884</v>
      </c>
      <c r="P316" s="15" t="s">
        <v>884</v>
      </c>
      <c r="Q316" s="15" t="str">
        <f>VLOOKUP(MONTH(Tabla7[[#This Row],[Fecha]]),Tablas!$U$4:$V$15,2,0)</f>
        <v>Feb</v>
      </c>
      <c r="R316" s="8">
        <f>YEAR(Tabla7[[#This Row],[Fecha]])</f>
        <v>2018</v>
      </c>
    </row>
    <row r="317" spans="2:18" x14ac:dyDescent="0.2">
      <c r="B317" s="10">
        <v>43275</v>
      </c>
      <c r="C317" s="8" t="s">
        <v>914</v>
      </c>
      <c r="D317" s="8">
        <v>300429</v>
      </c>
      <c r="E317" s="8" t="str">
        <f>VLOOKUP(D317,Tablas!$B$4:$C$1060,2,0)</f>
        <v>RETEN DE ACEITE 20*32*6</v>
      </c>
      <c r="F317" s="8" t="str">
        <f>VLOOKUP(D317,Tablas!$B:$E,4,0)</f>
        <v>UN</v>
      </c>
      <c r="G317" s="8" t="str">
        <f>VLOOKUP(D317,Tablas!$B:$D,3,0)</f>
        <v>11 - LLANTAS Y HULES</v>
      </c>
      <c r="H317" s="8">
        <v>100010</v>
      </c>
      <c r="I317" s="8" t="str">
        <f>VLOOKUP(Tabla7[[#This Row],[Código del cliente]],Tablas!$O$4:$S$16,2,0)</f>
        <v>LIMA EIRL</v>
      </c>
      <c r="J317" s="8" t="str">
        <f>VLOOKUP(Tabla7[[#This Row],[Código del cliente]],Tablas!$O$4:$S$16,3,0)</f>
        <v>CORPORATIVO</v>
      </c>
      <c r="K317" s="10">
        <v>43308</v>
      </c>
      <c r="L317" s="8">
        <f t="shared" si="8"/>
        <v>33</v>
      </c>
      <c r="M317" s="8">
        <f>VLOOKUP(D317,Tabla1345[#All],5,0)</f>
        <v>30</v>
      </c>
      <c r="N317" s="15" t="str">
        <f t="shared" si="9"/>
        <v>NO</v>
      </c>
      <c r="O317" s="15" t="s">
        <v>884</v>
      </c>
      <c r="P317" s="15" t="s">
        <v>884</v>
      </c>
      <c r="Q317" s="15" t="str">
        <f>VLOOKUP(MONTH(Tabla7[[#This Row],[Fecha]]),Tablas!$U$4:$V$15,2,0)</f>
        <v>Jun</v>
      </c>
      <c r="R317" s="8">
        <f>YEAR(Tabla7[[#This Row],[Fecha]])</f>
        <v>2018</v>
      </c>
    </row>
    <row r="318" spans="2:18" x14ac:dyDescent="0.2">
      <c r="B318" s="10">
        <v>43285</v>
      </c>
      <c r="C318" s="8" t="s">
        <v>915</v>
      </c>
      <c r="D318" s="8">
        <v>300213</v>
      </c>
      <c r="E318" s="8" t="str">
        <f>VLOOKUP(D318,Tablas!$B$4:$C$1060,2,0)</f>
        <v>CUBIERTA DE TIMON IZQ</v>
      </c>
      <c r="F318" s="8" t="str">
        <f>VLOOKUP(D318,Tablas!$B:$E,4,0)</f>
        <v>UN</v>
      </c>
      <c r="G318" s="8" t="str">
        <f>VLOOKUP(D318,Tablas!$B:$D,3,0)</f>
        <v>05 - COLISION</v>
      </c>
      <c r="H318" s="8">
        <v>100007</v>
      </c>
      <c r="I318" s="8" t="str">
        <f>VLOOKUP(Tabla7[[#This Row],[Código del cliente]],Tablas!$O$4:$S$16,2,0)</f>
        <v>INPACTO S.A</v>
      </c>
      <c r="J318" s="8" t="str">
        <f>VLOOKUP(Tabla7[[#This Row],[Código del cliente]],Tablas!$O$4:$S$16,3,0)</f>
        <v>RETAIL</v>
      </c>
      <c r="K318" s="10">
        <v>43311</v>
      </c>
      <c r="L318" s="8">
        <f t="shared" si="8"/>
        <v>26</v>
      </c>
      <c r="M318" s="8">
        <f>VLOOKUP(D318,Tabla1345[#All],5,0)</f>
        <v>12</v>
      </c>
      <c r="N318" s="15" t="str">
        <f t="shared" si="9"/>
        <v>NO</v>
      </c>
      <c r="O318" s="15" t="s">
        <v>885</v>
      </c>
      <c r="P318" s="15" t="s">
        <v>884</v>
      </c>
      <c r="Q318" s="15" t="str">
        <f>VLOOKUP(MONTH(Tabla7[[#This Row],[Fecha]]),Tablas!$U$4:$V$15,2,0)</f>
        <v>Jul</v>
      </c>
      <c r="R318" s="8">
        <f>YEAR(Tabla7[[#This Row],[Fecha]])</f>
        <v>2018</v>
      </c>
    </row>
    <row r="319" spans="2:18" x14ac:dyDescent="0.2">
      <c r="B319" s="10">
        <v>43150</v>
      </c>
      <c r="C319" s="8" t="s">
        <v>916</v>
      </c>
      <c r="D319" s="8">
        <v>300783</v>
      </c>
      <c r="E319" s="8" t="str">
        <f>VLOOKUP(D319,Tablas!$B$4:$C$1060,2,0)</f>
        <v>DISCO DE FRENO ABS</v>
      </c>
      <c r="F319" s="8" t="str">
        <f>VLOOKUP(D319,Tablas!$B:$E,4,0)</f>
        <v>UN</v>
      </c>
      <c r="G319" s="8" t="str">
        <f>VLOOKUP(D319,Tablas!$B:$D,3,0)</f>
        <v>04 - FRENOS Y EMBRAGUES</v>
      </c>
      <c r="H319" s="8">
        <v>100008</v>
      </c>
      <c r="I319" s="8" t="str">
        <f>VLOOKUP(Tabla7[[#This Row],[Código del cliente]],Tablas!$O$4:$S$16,2,0)</f>
        <v>LA PODEROSA S.A</v>
      </c>
      <c r="J319" s="8" t="str">
        <f>VLOOKUP(Tabla7[[#This Row],[Código del cliente]],Tablas!$O$4:$S$16,3,0)</f>
        <v>DISTRIBUIDORES</v>
      </c>
      <c r="K319" s="10">
        <v>43161</v>
      </c>
      <c r="L319" s="8">
        <f t="shared" si="8"/>
        <v>11</v>
      </c>
      <c r="M319" s="8">
        <f>VLOOKUP(D319,Tabla1345[#All],5,0)</f>
        <v>27</v>
      </c>
      <c r="N319" s="15" t="str">
        <f t="shared" si="9"/>
        <v>SI</v>
      </c>
      <c r="O319" s="15" t="s">
        <v>884</v>
      </c>
      <c r="P319" s="15" t="s">
        <v>884</v>
      </c>
      <c r="Q319" s="15" t="str">
        <f>VLOOKUP(MONTH(Tabla7[[#This Row],[Fecha]]),Tablas!$U$4:$V$15,2,0)</f>
        <v>Feb</v>
      </c>
      <c r="R319" s="8">
        <f>YEAR(Tabla7[[#This Row],[Fecha]])</f>
        <v>2018</v>
      </c>
    </row>
    <row r="320" spans="2:18" x14ac:dyDescent="0.2">
      <c r="B320" s="10">
        <v>43210</v>
      </c>
      <c r="C320" s="8" t="s">
        <v>917</v>
      </c>
      <c r="D320" s="8">
        <v>300277</v>
      </c>
      <c r="E320" s="8" t="str">
        <f>VLOOKUP(D320,Tablas!$B$4:$C$1060,2,0)</f>
        <v>ASIENTO DOBLE/AZUL/.</v>
      </c>
      <c r="F320" s="8" t="str">
        <f>VLOOKUP(D320,Tablas!$B:$E,4,0)</f>
        <v>UN</v>
      </c>
      <c r="G320" s="8" t="str">
        <f>VLOOKUP(D320,Tablas!$B:$D,3,0)</f>
        <v>15 - MISCELANEOS</v>
      </c>
      <c r="H320" s="8">
        <v>100010</v>
      </c>
      <c r="I320" s="8" t="str">
        <f>VLOOKUP(Tabla7[[#This Row],[Código del cliente]],Tablas!$O$4:$S$16,2,0)</f>
        <v>LIMA EIRL</v>
      </c>
      <c r="J320" s="8" t="str">
        <f>VLOOKUP(Tabla7[[#This Row],[Código del cliente]],Tablas!$O$4:$S$16,3,0)</f>
        <v>CORPORATIVO</v>
      </c>
      <c r="K320" s="10">
        <v>43215</v>
      </c>
      <c r="L320" s="8">
        <f t="shared" si="8"/>
        <v>5</v>
      </c>
      <c r="M320" s="8">
        <f>VLOOKUP(D320,Tabla1345[#All],5,0)</f>
        <v>15</v>
      </c>
      <c r="N320" s="15" t="str">
        <f t="shared" si="9"/>
        <v>SI</v>
      </c>
      <c r="O320" s="15" t="s">
        <v>884</v>
      </c>
      <c r="P320" s="15" t="s">
        <v>885</v>
      </c>
      <c r="Q320" s="15" t="str">
        <f>VLOOKUP(MONTH(Tabla7[[#This Row],[Fecha]]),Tablas!$U$4:$V$15,2,0)</f>
        <v>Abr</v>
      </c>
      <c r="R320" s="8">
        <f>YEAR(Tabla7[[#This Row],[Fecha]])</f>
        <v>2018</v>
      </c>
    </row>
    <row r="321" spans="2:18" x14ac:dyDescent="0.2">
      <c r="B321" s="10">
        <v>43300</v>
      </c>
      <c r="C321" s="8" t="s">
        <v>918</v>
      </c>
      <c r="D321" s="8">
        <v>300403</v>
      </c>
      <c r="E321" s="8" t="str">
        <f>VLOOKUP(D321,Tablas!$B$4:$C$1060,2,0)</f>
        <v>EMPAQUETADURA CAJA TRANSMISION</v>
      </c>
      <c r="F321" s="8" t="str">
        <f>VLOOKUP(D321,Tablas!$B:$E,4,0)</f>
        <v>UN</v>
      </c>
      <c r="G321" s="8" t="str">
        <f>VLOOKUP(D321,Tablas!$B:$D,3,0)</f>
        <v>09 - PARTES DE MOTOR</v>
      </c>
      <c r="H321" s="8">
        <v>100004</v>
      </c>
      <c r="I321" s="8" t="str">
        <f>VLOOKUP(Tabla7[[#This Row],[Código del cliente]],Tablas!$O$4:$S$16,2,0)</f>
        <v>EMPRESA DEL NORTE</v>
      </c>
      <c r="J321" s="8" t="str">
        <f>VLOOKUP(Tabla7[[#This Row],[Código del cliente]],Tablas!$O$4:$S$16,3,0)</f>
        <v>HOMECENTER</v>
      </c>
      <c r="K321" s="10">
        <v>43331</v>
      </c>
      <c r="L321" s="8">
        <f t="shared" si="8"/>
        <v>31</v>
      </c>
      <c r="M321" s="8">
        <f>VLOOKUP(D321,Tabla1345[#All],5,0)</f>
        <v>14</v>
      </c>
      <c r="N321" s="15" t="str">
        <f t="shared" si="9"/>
        <v>NO</v>
      </c>
      <c r="O321" s="15" t="s">
        <v>885</v>
      </c>
      <c r="P321" s="15" t="s">
        <v>885</v>
      </c>
      <c r="Q321" s="15" t="str">
        <f>VLOOKUP(MONTH(Tabla7[[#This Row],[Fecha]]),Tablas!$U$4:$V$15,2,0)</f>
        <v>Jul</v>
      </c>
      <c r="R321" s="8">
        <f>YEAR(Tabla7[[#This Row],[Fecha]])</f>
        <v>2018</v>
      </c>
    </row>
    <row r="322" spans="2:18" x14ac:dyDescent="0.2">
      <c r="B322" s="10">
        <v>43196</v>
      </c>
      <c r="C322" s="8" t="s">
        <v>919</v>
      </c>
      <c r="D322" s="8">
        <v>300043</v>
      </c>
      <c r="E322" s="8" t="str">
        <f>VLOOKUP(D322,Tablas!$B$4:$C$1060,2,0)</f>
        <v>UNIDAD C.D.I</v>
      </c>
      <c r="F322" s="8" t="str">
        <f>VLOOKUP(D322,Tablas!$B:$E,4,0)</f>
        <v>UN</v>
      </c>
      <c r="G322" s="8" t="str">
        <f>VLOOKUP(D322,Tablas!$B:$D,3,0)</f>
        <v>08 - ELECTRICO</v>
      </c>
      <c r="H322" s="8">
        <v>100001</v>
      </c>
      <c r="I322" s="8" t="str">
        <f>VLOOKUP(Tabla7[[#This Row],[Código del cliente]],Tablas!$O$4:$S$16,2,0)</f>
        <v>EMPRESA DEL SUR</v>
      </c>
      <c r="J322" s="8" t="str">
        <f>VLOOKUP(Tabla7[[#This Row],[Código del cliente]],Tablas!$O$4:$S$16,3,0)</f>
        <v>RETAIL</v>
      </c>
      <c r="K322" s="10">
        <v>43226</v>
      </c>
      <c r="L322" s="8">
        <f t="shared" si="8"/>
        <v>30</v>
      </c>
      <c r="M322" s="8">
        <f>VLOOKUP(D322,Tabla1345[#All],5,0)</f>
        <v>14</v>
      </c>
      <c r="N322" s="15" t="str">
        <f t="shared" si="9"/>
        <v>NO</v>
      </c>
      <c r="O322" s="15" t="s">
        <v>885</v>
      </c>
      <c r="P322" s="15" t="s">
        <v>884</v>
      </c>
      <c r="Q322" s="15" t="str">
        <f>VLOOKUP(MONTH(Tabla7[[#This Row],[Fecha]]),Tablas!$U$4:$V$15,2,0)</f>
        <v>Abr</v>
      </c>
      <c r="R322" s="8">
        <f>YEAR(Tabla7[[#This Row],[Fecha]])</f>
        <v>2018</v>
      </c>
    </row>
    <row r="323" spans="2:18" x14ac:dyDescent="0.2">
      <c r="B323" s="10">
        <v>43163</v>
      </c>
      <c r="C323" s="8" t="s">
        <v>920</v>
      </c>
      <c r="D323" s="8">
        <v>300418</v>
      </c>
      <c r="E323" s="8" t="str">
        <f>VLOOKUP(D323,Tablas!$B$4:$C$1060,2,0)</f>
        <v>EMPAQUETADURA CUB IZQ CARTER</v>
      </c>
      <c r="F323" s="8" t="str">
        <f>VLOOKUP(D323,Tablas!$B:$E,4,0)</f>
        <v>UN</v>
      </c>
      <c r="G323" s="8" t="str">
        <f>VLOOKUP(D323,Tablas!$B:$D,3,0)</f>
        <v>09 - PARTES DE MOTOR</v>
      </c>
      <c r="H323" s="8">
        <v>100006</v>
      </c>
      <c r="I323" s="8" t="str">
        <f>VLOOKUP(Tabla7[[#This Row],[Código del cliente]],Tablas!$O$4:$S$16,2,0)</f>
        <v>MECHATRONIC</v>
      </c>
      <c r="J323" s="8" t="str">
        <f>VLOOKUP(Tabla7[[#This Row],[Código del cliente]],Tablas!$O$4:$S$16,3,0)</f>
        <v>HOMECENTER</v>
      </c>
      <c r="K323" s="10">
        <v>43171</v>
      </c>
      <c r="L323" s="8">
        <f t="shared" si="8"/>
        <v>8</v>
      </c>
      <c r="M323" s="8">
        <f>VLOOKUP(D323,Tabla1345[#All],5,0)</f>
        <v>29</v>
      </c>
      <c r="N323" s="15" t="str">
        <f t="shared" si="9"/>
        <v>SI</v>
      </c>
      <c r="O323" s="15" t="s">
        <v>884</v>
      </c>
      <c r="P323" s="15" t="s">
        <v>884</v>
      </c>
      <c r="Q323" s="15" t="str">
        <f>VLOOKUP(MONTH(Tabla7[[#This Row],[Fecha]]),Tablas!$U$4:$V$15,2,0)</f>
        <v>Mar</v>
      </c>
      <c r="R323" s="8">
        <f>YEAR(Tabla7[[#This Row],[Fecha]])</f>
        <v>2018</v>
      </c>
    </row>
    <row r="324" spans="2:18" x14ac:dyDescent="0.2">
      <c r="B324" s="10">
        <v>43104</v>
      </c>
      <c r="C324" s="8" t="s">
        <v>921</v>
      </c>
      <c r="D324" s="8">
        <v>300814</v>
      </c>
      <c r="E324" s="8" t="str">
        <f>VLOOKUP(D324,Tablas!$B$4:$C$1060,2,0)</f>
        <v>BASE DE BATERIA</v>
      </c>
      <c r="F324" s="8" t="str">
        <f>VLOOKUP(D324,Tablas!$B:$E,4,0)</f>
        <v>UN</v>
      </c>
      <c r="G324" s="8" t="str">
        <f>VLOOKUP(D324,Tablas!$B:$D,3,0)</f>
        <v>15 - MISCELANEOS</v>
      </c>
      <c r="H324" s="8">
        <v>100004</v>
      </c>
      <c r="I324" s="8" t="str">
        <f>VLOOKUP(Tabla7[[#This Row],[Código del cliente]],Tablas!$O$4:$S$16,2,0)</f>
        <v>EMPRESA DEL NORTE</v>
      </c>
      <c r="J324" s="8" t="str">
        <f>VLOOKUP(Tabla7[[#This Row],[Código del cliente]],Tablas!$O$4:$S$16,3,0)</f>
        <v>HOMECENTER</v>
      </c>
      <c r="K324" s="10">
        <v>43121</v>
      </c>
      <c r="L324" s="8">
        <f t="shared" si="8"/>
        <v>17</v>
      </c>
      <c r="M324" s="8">
        <f>VLOOKUP(D324,Tabla1345[#All],5,0)</f>
        <v>27</v>
      </c>
      <c r="N324" s="15" t="str">
        <f t="shared" si="9"/>
        <v>SI</v>
      </c>
      <c r="O324" s="15" t="s">
        <v>884</v>
      </c>
      <c r="P324" s="15" t="s">
        <v>885</v>
      </c>
      <c r="Q324" s="15" t="str">
        <f>VLOOKUP(MONTH(Tabla7[[#This Row],[Fecha]]),Tablas!$U$4:$V$15,2,0)</f>
        <v>Ene</v>
      </c>
      <c r="R324" s="8">
        <f>YEAR(Tabla7[[#This Row],[Fecha]])</f>
        <v>2018</v>
      </c>
    </row>
    <row r="325" spans="2:18" x14ac:dyDescent="0.2">
      <c r="B325" s="10">
        <v>43223</v>
      </c>
      <c r="C325" s="8" t="s">
        <v>922</v>
      </c>
      <c r="D325" s="8">
        <v>300637</v>
      </c>
      <c r="E325" s="8" t="str">
        <f>VLOOKUP(D325,Tablas!$B$4:$C$1060,2,0)</f>
        <v>AMORTIGUADOR TRASERO</v>
      </c>
      <c r="F325" s="8" t="str">
        <f>VLOOKUP(D325,Tablas!$B:$E,4,0)</f>
        <v>UN</v>
      </c>
      <c r="G325" s="8" t="str">
        <f>VLOOKUP(D325,Tablas!$B:$D,3,0)</f>
        <v>06 - AMORTIGUADORES</v>
      </c>
      <c r="H325" s="8">
        <v>100008</v>
      </c>
      <c r="I325" s="8" t="str">
        <f>VLOOKUP(Tabla7[[#This Row],[Código del cliente]],Tablas!$O$4:$S$16,2,0)</f>
        <v>LA PODEROSA S.A</v>
      </c>
      <c r="J325" s="8" t="str">
        <f>VLOOKUP(Tabla7[[#This Row],[Código del cliente]],Tablas!$O$4:$S$16,3,0)</f>
        <v>DISTRIBUIDORES</v>
      </c>
      <c r="K325" s="10">
        <v>43258</v>
      </c>
      <c r="L325" s="8">
        <f t="shared" si="8"/>
        <v>35</v>
      </c>
      <c r="M325" s="8">
        <f>VLOOKUP(D325,Tabla1345[#All],5,0)</f>
        <v>25</v>
      </c>
      <c r="N325" s="15" t="str">
        <f t="shared" si="9"/>
        <v>NO</v>
      </c>
      <c r="O325" s="15" t="s">
        <v>884</v>
      </c>
      <c r="P325" s="15" t="s">
        <v>884</v>
      </c>
      <c r="Q325" s="15" t="str">
        <f>VLOOKUP(MONTH(Tabla7[[#This Row],[Fecha]]),Tablas!$U$4:$V$15,2,0)</f>
        <v>May</v>
      </c>
      <c r="R325" s="8">
        <f>YEAR(Tabla7[[#This Row],[Fecha]])</f>
        <v>2018</v>
      </c>
    </row>
    <row r="326" spans="2:18" x14ac:dyDescent="0.2">
      <c r="B326" s="10">
        <v>43199</v>
      </c>
      <c r="C326" s="8" t="s">
        <v>923</v>
      </c>
      <c r="D326" s="8">
        <v>300419</v>
      </c>
      <c r="E326" s="8" t="str">
        <f>VLOOKUP(D326,Tablas!$B$4:$C$1060,2,0)</f>
        <v>GUARDA CADENA SUPERIOR</v>
      </c>
      <c r="F326" s="8" t="str">
        <f>VLOOKUP(D326,Tablas!$B:$E,4,0)</f>
        <v>UN</v>
      </c>
      <c r="G326" s="8" t="str">
        <f>VLOOKUP(D326,Tablas!$B:$D,3,0)</f>
        <v>06 - AMORTIGUADORES</v>
      </c>
      <c r="H326" s="8">
        <v>100003</v>
      </c>
      <c r="I326" s="8" t="str">
        <f>VLOOKUP(Tabla7[[#This Row],[Código del cliente]],Tablas!$O$4:$S$16,2,0)</f>
        <v>JUAN SOSA</v>
      </c>
      <c r="J326" s="8" t="str">
        <f>VLOOKUP(Tabla7[[#This Row],[Código del cliente]],Tablas!$O$4:$S$16,3,0)</f>
        <v>HOMECENTER</v>
      </c>
      <c r="K326" s="10">
        <v>43219</v>
      </c>
      <c r="L326" s="8">
        <f t="shared" si="8"/>
        <v>20</v>
      </c>
      <c r="M326" s="8">
        <f>VLOOKUP(D326,Tabla1345[#All],5,0)</f>
        <v>24</v>
      </c>
      <c r="N326" s="15" t="str">
        <f t="shared" si="9"/>
        <v>SI</v>
      </c>
      <c r="O326" s="15" t="s">
        <v>884</v>
      </c>
      <c r="P326" s="15" t="s">
        <v>885</v>
      </c>
      <c r="Q326" s="15" t="str">
        <f>VLOOKUP(MONTH(Tabla7[[#This Row],[Fecha]]),Tablas!$U$4:$V$15,2,0)</f>
        <v>Abr</v>
      </c>
      <c r="R326" s="8">
        <f>YEAR(Tabla7[[#This Row],[Fecha]])</f>
        <v>2018</v>
      </c>
    </row>
    <row r="327" spans="2:18" x14ac:dyDescent="0.2">
      <c r="B327" s="10">
        <v>43171</v>
      </c>
      <c r="C327" s="8" t="s">
        <v>924</v>
      </c>
      <c r="D327" s="8">
        <v>300257</v>
      </c>
      <c r="E327" s="8" t="str">
        <f>VLOOKUP(D327,Tablas!$B$4:$C$1060,2,0)</f>
        <v>JUEGO DE ANILLOS DE PISTON</v>
      </c>
      <c r="F327" s="8" t="str">
        <f>VLOOKUP(D327,Tablas!$B:$E,4,0)</f>
        <v>UN</v>
      </c>
      <c r="G327" s="8" t="str">
        <f>VLOOKUP(D327,Tablas!$B:$D,3,0)</f>
        <v>09 - PARTES DE MOTOR</v>
      </c>
      <c r="H327" s="8">
        <v>100011</v>
      </c>
      <c r="I327" s="8" t="str">
        <f>VLOOKUP(Tabla7[[#This Row],[Código del cliente]],Tablas!$O$4:$S$16,2,0)</f>
        <v>CONCYSA</v>
      </c>
      <c r="J327" s="8" t="str">
        <f>VLOOKUP(Tabla7[[#This Row],[Código del cliente]],Tablas!$O$4:$S$16,3,0)</f>
        <v>PROYECTOS</v>
      </c>
      <c r="K327" s="10">
        <v>43178</v>
      </c>
      <c r="L327" s="8">
        <f t="shared" si="8"/>
        <v>7</v>
      </c>
      <c r="M327" s="8">
        <f>VLOOKUP(D327,Tabla1345[#All],5,0)</f>
        <v>10</v>
      </c>
      <c r="N327" s="15" t="str">
        <f t="shared" si="9"/>
        <v>SI</v>
      </c>
      <c r="O327" s="15" t="s">
        <v>885</v>
      </c>
      <c r="P327" s="15" t="s">
        <v>885</v>
      </c>
      <c r="Q327" s="15" t="str">
        <f>VLOOKUP(MONTH(Tabla7[[#This Row],[Fecha]]),Tablas!$U$4:$V$15,2,0)</f>
        <v>Mar</v>
      </c>
      <c r="R327" s="8">
        <f>YEAR(Tabla7[[#This Row],[Fecha]])</f>
        <v>2018</v>
      </c>
    </row>
    <row r="328" spans="2:18" x14ac:dyDescent="0.2">
      <c r="B328" s="10">
        <v>43185</v>
      </c>
      <c r="C328" s="8" t="s">
        <v>925</v>
      </c>
      <c r="D328" s="8">
        <v>300370</v>
      </c>
      <c r="E328" s="8" t="str">
        <f>VLOOKUP(D328,Tablas!$B$4:$C$1060,2,0)</f>
        <v>MANGUERAS DE FRENO DELANTERO</v>
      </c>
      <c r="F328" s="8" t="str">
        <f>VLOOKUP(D328,Tablas!$B:$E,4,0)</f>
        <v>UN</v>
      </c>
      <c r="G328" s="8" t="str">
        <f>VLOOKUP(D328,Tablas!$B:$D,3,0)</f>
        <v>11 - LLANTAS Y HULES</v>
      </c>
      <c r="H328" s="8">
        <v>100005</v>
      </c>
      <c r="I328" s="8" t="str">
        <f>VLOOKUP(Tabla7[[#This Row],[Código del cliente]],Tablas!$O$4:$S$16,2,0)</f>
        <v>UNION S.A</v>
      </c>
      <c r="J328" s="8" t="str">
        <f>VLOOKUP(Tabla7[[#This Row],[Código del cliente]],Tablas!$O$4:$S$16,3,0)</f>
        <v>HOMECENTER</v>
      </c>
      <c r="K328" s="10">
        <v>43202</v>
      </c>
      <c r="L328" s="8">
        <f t="shared" si="8"/>
        <v>17</v>
      </c>
      <c r="M328" s="8">
        <f>VLOOKUP(D328,Tabla1345[#All],5,0)</f>
        <v>18</v>
      </c>
      <c r="N328" s="15" t="str">
        <f t="shared" si="9"/>
        <v>SI</v>
      </c>
      <c r="O328" s="15" t="s">
        <v>884</v>
      </c>
      <c r="P328" s="15" t="s">
        <v>885</v>
      </c>
      <c r="Q328" s="15" t="str">
        <f>VLOOKUP(MONTH(Tabla7[[#This Row],[Fecha]]),Tablas!$U$4:$V$15,2,0)</f>
        <v>Mar</v>
      </c>
      <c r="R328" s="8">
        <f>YEAR(Tabla7[[#This Row],[Fecha]])</f>
        <v>2018</v>
      </c>
    </row>
    <row r="329" spans="2:18" x14ac:dyDescent="0.2">
      <c r="B329" s="10">
        <v>43142</v>
      </c>
      <c r="C329" s="8" t="s">
        <v>926</v>
      </c>
      <c r="D329" s="8">
        <v>300820</v>
      </c>
      <c r="E329" s="8" t="str">
        <f>VLOOKUP(D329,Tablas!$B$4:$C$1060,2,0)</f>
        <v>ESPACIADOR INTERNO EJE TRASERO</v>
      </c>
      <c r="F329" s="8" t="str">
        <f>VLOOKUP(D329,Tablas!$B:$E,4,0)</f>
        <v>UN</v>
      </c>
      <c r="G329" s="8" t="str">
        <f>VLOOKUP(D329,Tablas!$B:$D,3,0)</f>
        <v>13 - TRACCION</v>
      </c>
      <c r="H329" s="8">
        <v>100007</v>
      </c>
      <c r="I329" s="8" t="str">
        <f>VLOOKUP(Tabla7[[#This Row],[Código del cliente]],Tablas!$O$4:$S$16,2,0)</f>
        <v>INPACTO S.A</v>
      </c>
      <c r="J329" s="8" t="str">
        <f>VLOOKUP(Tabla7[[#This Row],[Código del cliente]],Tablas!$O$4:$S$16,3,0)</f>
        <v>RETAIL</v>
      </c>
      <c r="K329" s="10">
        <v>43168</v>
      </c>
      <c r="L329" s="8">
        <f t="shared" si="8"/>
        <v>26</v>
      </c>
      <c r="M329" s="8">
        <f>VLOOKUP(D329,Tabla1345[#All],5,0)</f>
        <v>12</v>
      </c>
      <c r="N329" s="15" t="str">
        <f t="shared" si="9"/>
        <v>NO</v>
      </c>
      <c r="O329" s="15" t="s">
        <v>884</v>
      </c>
      <c r="P329" s="15" t="s">
        <v>884</v>
      </c>
      <c r="Q329" s="15" t="str">
        <f>VLOOKUP(MONTH(Tabla7[[#This Row],[Fecha]]),Tablas!$U$4:$V$15,2,0)</f>
        <v>Feb</v>
      </c>
      <c r="R329" s="8">
        <f>YEAR(Tabla7[[#This Row],[Fecha]])</f>
        <v>2018</v>
      </c>
    </row>
    <row r="330" spans="2:18" x14ac:dyDescent="0.2">
      <c r="B330" s="10">
        <v>43188</v>
      </c>
      <c r="C330" s="8" t="s">
        <v>927</v>
      </c>
      <c r="D330" s="8">
        <v>300019</v>
      </c>
      <c r="E330" s="8" t="str">
        <f>VLOOKUP(D330,Tablas!$B$4:$C$1060,2,0)</f>
        <v>FILTRO DE COMBUSTIBLE</v>
      </c>
      <c r="F330" s="8" t="str">
        <f>VLOOKUP(D330,Tablas!$B:$E,4,0)</f>
        <v>UN</v>
      </c>
      <c r="G330" s="8" t="str">
        <f>VLOOKUP(D330,Tablas!$B:$D,3,0)</f>
        <v>03 - FILTROS</v>
      </c>
      <c r="H330" s="8">
        <v>100008</v>
      </c>
      <c r="I330" s="8" t="str">
        <f>VLOOKUP(Tabla7[[#This Row],[Código del cliente]],Tablas!$O$4:$S$16,2,0)</f>
        <v>LA PODEROSA S.A</v>
      </c>
      <c r="J330" s="8" t="str">
        <f>VLOOKUP(Tabla7[[#This Row],[Código del cliente]],Tablas!$O$4:$S$16,3,0)</f>
        <v>DISTRIBUIDORES</v>
      </c>
      <c r="K330" s="10">
        <v>43214</v>
      </c>
      <c r="L330" s="8">
        <f t="shared" si="8"/>
        <v>26</v>
      </c>
      <c r="M330" s="8">
        <f>VLOOKUP(D330,Tabla1345[#All],5,0)</f>
        <v>26</v>
      </c>
      <c r="N330" s="15" t="str">
        <f t="shared" si="9"/>
        <v>SI</v>
      </c>
      <c r="O330" s="15" t="s">
        <v>885</v>
      </c>
      <c r="P330" s="15" t="s">
        <v>885</v>
      </c>
      <c r="Q330" s="15" t="str">
        <f>VLOOKUP(MONTH(Tabla7[[#This Row],[Fecha]]),Tablas!$U$4:$V$15,2,0)</f>
        <v>Mar</v>
      </c>
      <c r="R330" s="8">
        <f>YEAR(Tabla7[[#This Row],[Fecha]])</f>
        <v>2018</v>
      </c>
    </row>
    <row r="331" spans="2:18" x14ac:dyDescent="0.2">
      <c r="B331" s="10">
        <v>43210</v>
      </c>
      <c r="C331" s="8" t="s">
        <v>928</v>
      </c>
      <c r="D331" s="8">
        <v>300167</v>
      </c>
      <c r="E331" s="8" t="str">
        <f>VLOOKUP(D331,Tablas!$B$4:$C$1060,2,0)</f>
        <v>PIN DE PISTON</v>
      </c>
      <c r="F331" s="8" t="str">
        <f>VLOOKUP(D331,Tablas!$B:$E,4,0)</f>
        <v>UN</v>
      </c>
      <c r="G331" s="8" t="str">
        <f>VLOOKUP(D331,Tablas!$B:$D,3,0)</f>
        <v>09 - PARTES DE MOTOR</v>
      </c>
      <c r="H331" s="8">
        <v>100008</v>
      </c>
      <c r="I331" s="8" t="str">
        <f>VLOOKUP(Tabla7[[#This Row],[Código del cliente]],Tablas!$O$4:$S$16,2,0)</f>
        <v>LA PODEROSA S.A</v>
      </c>
      <c r="J331" s="8" t="str">
        <f>VLOOKUP(Tabla7[[#This Row],[Código del cliente]],Tablas!$O$4:$S$16,3,0)</f>
        <v>DISTRIBUIDORES</v>
      </c>
      <c r="K331" s="10">
        <v>43236</v>
      </c>
      <c r="L331" s="8">
        <f t="shared" ref="L331:L348" si="10">K331-B331</f>
        <v>26</v>
      </c>
      <c r="M331" s="8">
        <f>VLOOKUP(D331,Tabla1345[#All],5,0)</f>
        <v>27</v>
      </c>
      <c r="N331" s="15" t="str">
        <f t="shared" ref="N331:N348" si="11">IF(L331&lt;=M331,"SI","NO")</f>
        <v>SI</v>
      </c>
      <c r="O331" s="15" t="s">
        <v>884</v>
      </c>
      <c r="P331" s="15" t="s">
        <v>885</v>
      </c>
      <c r="Q331" s="15" t="str">
        <f>VLOOKUP(MONTH(Tabla7[[#This Row],[Fecha]]),Tablas!$U$4:$V$15,2,0)</f>
        <v>Abr</v>
      </c>
      <c r="R331" s="8">
        <f>YEAR(Tabla7[[#This Row],[Fecha]])</f>
        <v>2018</v>
      </c>
    </row>
    <row r="332" spans="2:18" x14ac:dyDescent="0.2">
      <c r="B332" s="10">
        <v>43254</v>
      </c>
      <c r="C332" s="8" t="s">
        <v>929</v>
      </c>
      <c r="D332" s="8">
        <v>300817</v>
      </c>
      <c r="E332" s="8" t="str">
        <f>VLOOKUP(D332,Tablas!$B$4:$C$1060,2,0)</f>
        <v>GUARDA CADENA INFERIOR</v>
      </c>
      <c r="F332" s="8" t="str">
        <f>VLOOKUP(D332,Tablas!$B:$E,4,0)</f>
        <v>UN</v>
      </c>
      <c r="G332" s="8" t="str">
        <f>VLOOKUP(D332,Tablas!$B:$D,3,0)</f>
        <v>06 - AMORTIGUADORES</v>
      </c>
      <c r="H332" s="8">
        <v>100001</v>
      </c>
      <c r="I332" s="8" t="str">
        <f>VLOOKUP(Tabla7[[#This Row],[Código del cliente]],Tablas!$O$4:$S$16,2,0)</f>
        <v>EMPRESA DEL SUR</v>
      </c>
      <c r="J332" s="8" t="str">
        <f>VLOOKUP(Tabla7[[#This Row],[Código del cliente]],Tablas!$O$4:$S$16,3,0)</f>
        <v>RETAIL</v>
      </c>
      <c r="K332" s="10">
        <v>43265</v>
      </c>
      <c r="L332" s="8">
        <f t="shared" si="10"/>
        <v>11</v>
      </c>
      <c r="M332" s="8">
        <f>VLOOKUP(D332,Tabla1345[#All],5,0)</f>
        <v>20</v>
      </c>
      <c r="N332" s="15" t="str">
        <f t="shared" si="11"/>
        <v>SI</v>
      </c>
      <c r="O332" s="15" t="s">
        <v>884</v>
      </c>
      <c r="P332" s="15" t="s">
        <v>884</v>
      </c>
      <c r="Q332" s="15" t="str">
        <f>VLOOKUP(MONTH(Tabla7[[#This Row],[Fecha]]),Tablas!$U$4:$V$15,2,0)</f>
        <v>Jun</v>
      </c>
      <c r="R332" s="8">
        <f>YEAR(Tabla7[[#This Row],[Fecha]])</f>
        <v>2018</v>
      </c>
    </row>
    <row r="333" spans="2:18" x14ac:dyDescent="0.2">
      <c r="B333" s="10">
        <v>43103</v>
      </c>
      <c r="C333" s="8" t="s">
        <v>930</v>
      </c>
      <c r="D333" s="8">
        <v>300141</v>
      </c>
      <c r="E333" s="8" t="str">
        <f>VLOOKUP(D333,Tablas!$B$4:$C$1060,2,0)</f>
        <v>CONJUNTO VELOCIMETRO</v>
      </c>
      <c r="F333" s="8" t="str">
        <f>VLOOKUP(D333,Tablas!$B:$E,4,0)</f>
        <v>UN</v>
      </c>
      <c r="G333" s="8" t="str">
        <f>VLOOKUP(D333,Tablas!$B:$D,3,0)</f>
        <v>08 - ELECTRICO</v>
      </c>
      <c r="H333" s="8">
        <v>100005</v>
      </c>
      <c r="I333" s="8" t="str">
        <f>VLOOKUP(Tabla7[[#This Row],[Código del cliente]],Tablas!$O$4:$S$16,2,0)</f>
        <v>UNION S.A</v>
      </c>
      <c r="J333" s="8" t="str">
        <f>VLOOKUP(Tabla7[[#This Row],[Código del cliente]],Tablas!$O$4:$S$16,3,0)</f>
        <v>HOMECENTER</v>
      </c>
      <c r="K333" s="10">
        <v>43112</v>
      </c>
      <c r="L333" s="8">
        <f t="shared" si="10"/>
        <v>9</v>
      </c>
      <c r="M333" s="8">
        <f>VLOOKUP(D333,Tabla1345[#All],5,0)</f>
        <v>6</v>
      </c>
      <c r="N333" s="15" t="str">
        <f t="shared" si="11"/>
        <v>NO</v>
      </c>
      <c r="O333" s="15" t="s">
        <v>884</v>
      </c>
      <c r="P333" s="15" t="s">
        <v>884</v>
      </c>
      <c r="Q333" s="15" t="str">
        <f>VLOOKUP(MONTH(Tabla7[[#This Row],[Fecha]]),Tablas!$U$4:$V$15,2,0)</f>
        <v>Ene</v>
      </c>
      <c r="R333" s="8">
        <f>YEAR(Tabla7[[#This Row],[Fecha]])</f>
        <v>2018</v>
      </c>
    </row>
    <row r="334" spans="2:18" x14ac:dyDescent="0.2">
      <c r="B334" s="10">
        <v>43151</v>
      </c>
      <c r="C334" s="8" t="s">
        <v>931</v>
      </c>
      <c r="D334" s="8">
        <v>300434</v>
      </c>
      <c r="E334" s="8" t="str">
        <f>VLOOKUP(D334,Tablas!$B$4:$C$1060,2,0)</f>
        <v>VALVULA DE ESCAPE</v>
      </c>
      <c r="F334" s="8" t="str">
        <f>VLOOKUP(D334,Tablas!$B:$E,4,0)</f>
        <v>UN</v>
      </c>
      <c r="G334" s="8" t="str">
        <f>VLOOKUP(D334,Tablas!$B:$D,3,0)</f>
        <v>09 - PARTES DE MOTOR</v>
      </c>
      <c r="H334" s="8">
        <v>100002</v>
      </c>
      <c r="I334" s="8" t="str">
        <f>VLOOKUP(Tabla7[[#This Row],[Código del cliente]],Tablas!$O$4:$S$16,2,0)</f>
        <v>EL DORADO</v>
      </c>
      <c r="J334" s="8" t="str">
        <f>VLOOKUP(Tabla7[[#This Row],[Código del cliente]],Tablas!$O$4:$S$16,3,0)</f>
        <v>RETAIL</v>
      </c>
      <c r="K334" s="10">
        <v>43163</v>
      </c>
      <c r="L334" s="8">
        <f t="shared" si="10"/>
        <v>12</v>
      </c>
      <c r="M334" s="8">
        <f>VLOOKUP(D334,Tabla1345[#All],5,0)</f>
        <v>17</v>
      </c>
      <c r="N334" s="15" t="str">
        <f t="shared" si="11"/>
        <v>SI</v>
      </c>
      <c r="O334" s="15" t="s">
        <v>884</v>
      </c>
      <c r="P334" s="15" t="s">
        <v>885</v>
      </c>
      <c r="Q334" s="15" t="str">
        <f>VLOOKUP(MONTH(Tabla7[[#This Row],[Fecha]]),Tablas!$U$4:$V$15,2,0)</f>
        <v>Feb</v>
      </c>
      <c r="R334" s="8">
        <f>YEAR(Tabla7[[#This Row],[Fecha]])</f>
        <v>2018</v>
      </c>
    </row>
    <row r="335" spans="2:18" x14ac:dyDescent="0.2">
      <c r="B335" s="10">
        <v>43106</v>
      </c>
      <c r="C335" s="8" t="s">
        <v>932</v>
      </c>
      <c r="D335" s="8">
        <v>300297</v>
      </c>
      <c r="E335" s="8" t="str">
        <f>VLOOKUP(D335,Tablas!$B$4:$C$1060,2,0)</f>
        <v>PALANCA DERECHA DE FRENO</v>
      </c>
      <c r="F335" s="8" t="str">
        <f>VLOOKUP(D335,Tablas!$B:$E,4,0)</f>
        <v>UN</v>
      </c>
      <c r="G335" s="8" t="str">
        <f>VLOOKUP(D335,Tablas!$B:$D,3,0)</f>
        <v>10 - PALANCAS Y CHICOTES</v>
      </c>
      <c r="H335" s="8">
        <v>100009</v>
      </c>
      <c r="I335" s="8" t="str">
        <f>VLOOKUP(Tabla7[[#This Row],[Código del cliente]],Tablas!$O$4:$S$16,2,0)</f>
        <v>CIA S.A</v>
      </c>
      <c r="J335" s="8" t="str">
        <f>VLOOKUP(Tabla7[[#This Row],[Código del cliente]],Tablas!$O$4:$S$16,3,0)</f>
        <v>MAYORISTAS</v>
      </c>
      <c r="K335" s="10">
        <v>43138</v>
      </c>
      <c r="L335" s="8">
        <f t="shared" si="10"/>
        <v>32</v>
      </c>
      <c r="M335" s="8">
        <f>VLOOKUP(D335,Tabla1345[#All],5,0)</f>
        <v>20</v>
      </c>
      <c r="N335" s="15" t="str">
        <f t="shared" si="11"/>
        <v>NO</v>
      </c>
      <c r="O335" s="15" t="s">
        <v>884</v>
      </c>
      <c r="P335" s="15" t="s">
        <v>884</v>
      </c>
      <c r="Q335" s="15" t="str">
        <f>VLOOKUP(MONTH(Tabla7[[#This Row],[Fecha]]),Tablas!$U$4:$V$15,2,0)</f>
        <v>Ene</v>
      </c>
      <c r="R335" s="8">
        <f>YEAR(Tabla7[[#This Row],[Fecha]])</f>
        <v>2018</v>
      </c>
    </row>
    <row r="336" spans="2:18" x14ac:dyDescent="0.2">
      <c r="B336" s="10">
        <v>43219</v>
      </c>
      <c r="C336" s="8" t="s">
        <v>933</v>
      </c>
      <c r="D336" s="8">
        <v>300414</v>
      </c>
      <c r="E336" s="8" t="str">
        <f>VLOOKUP(D336,Tablas!$B$4:$C$1060,2,0)</f>
        <v>CONJUNTO DE CABEZA DE CILINDRO</v>
      </c>
      <c r="F336" s="8" t="str">
        <f>VLOOKUP(D336,Tablas!$B:$E,4,0)</f>
        <v>UN</v>
      </c>
      <c r="G336" s="8" t="str">
        <f>VLOOKUP(D336,Tablas!$B:$D,3,0)</f>
        <v>09 - PARTES DE MOTOR</v>
      </c>
      <c r="H336" s="8">
        <v>100010</v>
      </c>
      <c r="I336" s="8" t="str">
        <f>VLOOKUP(Tabla7[[#This Row],[Código del cliente]],Tablas!$O$4:$S$16,2,0)</f>
        <v>LIMA EIRL</v>
      </c>
      <c r="J336" s="8" t="str">
        <f>VLOOKUP(Tabla7[[#This Row],[Código del cliente]],Tablas!$O$4:$S$16,3,0)</f>
        <v>CORPORATIVO</v>
      </c>
      <c r="K336" s="10">
        <v>43256</v>
      </c>
      <c r="L336" s="8">
        <f t="shared" si="10"/>
        <v>37</v>
      </c>
      <c r="M336" s="8">
        <f>VLOOKUP(D336,Tabla1345[#All],5,0)</f>
        <v>10</v>
      </c>
      <c r="N336" s="15" t="str">
        <f t="shared" si="11"/>
        <v>NO</v>
      </c>
      <c r="O336" s="15" t="s">
        <v>884</v>
      </c>
      <c r="P336" s="15" t="s">
        <v>884</v>
      </c>
      <c r="Q336" s="15" t="str">
        <f>VLOOKUP(MONTH(Tabla7[[#This Row],[Fecha]]),Tablas!$U$4:$V$15,2,0)</f>
        <v>Abr</v>
      </c>
      <c r="R336" s="8">
        <f>YEAR(Tabla7[[#This Row],[Fecha]])</f>
        <v>2018</v>
      </c>
    </row>
    <row r="337" spans="2:18" x14ac:dyDescent="0.2">
      <c r="B337" s="10">
        <v>43218</v>
      </c>
      <c r="C337" s="8" t="s">
        <v>934</v>
      </c>
      <c r="D337" s="8">
        <v>300720</v>
      </c>
      <c r="E337" s="8" t="str">
        <f>VLOOKUP(D337,Tablas!$B$4:$C$1060,2,0)</f>
        <v>PARADOR</v>
      </c>
      <c r="F337" s="8" t="str">
        <f>VLOOKUP(D337,Tablas!$B:$E,4,0)</f>
        <v>UN</v>
      </c>
      <c r="G337" s="8" t="str">
        <f>VLOOKUP(D337,Tablas!$B:$D,3,0)</f>
        <v>07 - PEDALES Y POSAPIES</v>
      </c>
      <c r="H337" s="8">
        <v>100002</v>
      </c>
      <c r="I337" s="8" t="str">
        <f>VLOOKUP(Tabla7[[#This Row],[Código del cliente]],Tablas!$O$4:$S$16,2,0)</f>
        <v>EL DORADO</v>
      </c>
      <c r="J337" s="8" t="str">
        <f>VLOOKUP(Tabla7[[#This Row],[Código del cliente]],Tablas!$O$4:$S$16,3,0)</f>
        <v>RETAIL</v>
      </c>
      <c r="K337" s="10">
        <v>43253</v>
      </c>
      <c r="L337" s="8">
        <f t="shared" si="10"/>
        <v>35</v>
      </c>
      <c r="M337" s="8">
        <f>VLOOKUP(D337,Tabla1345[#All],5,0)</f>
        <v>30</v>
      </c>
      <c r="N337" s="15" t="str">
        <f t="shared" si="11"/>
        <v>NO</v>
      </c>
      <c r="O337" s="15" t="s">
        <v>884</v>
      </c>
      <c r="P337" s="15" t="s">
        <v>884</v>
      </c>
      <c r="Q337" s="15" t="str">
        <f>VLOOKUP(MONTH(Tabla7[[#This Row],[Fecha]]),Tablas!$U$4:$V$15,2,0)</f>
        <v>Abr</v>
      </c>
      <c r="R337" s="8">
        <f>YEAR(Tabla7[[#This Row],[Fecha]])</f>
        <v>2018</v>
      </c>
    </row>
    <row r="338" spans="2:18" x14ac:dyDescent="0.2">
      <c r="B338" s="10">
        <v>43233</v>
      </c>
      <c r="C338" s="8" t="s">
        <v>935</v>
      </c>
      <c r="D338" s="8">
        <v>300786</v>
      </c>
      <c r="E338" s="8" t="str">
        <f>VLOOKUP(D338,Tablas!$B$4:$C$1060,2,0)</f>
        <v>MICA REFLECTORA TRASERA</v>
      </c>
      <c r="F338" s="8" t="str">
        <f>VLOOKUP(D338,Tablas!$B:$E,4,0)</f>
        <v>UN</v>
      </c>
      <c r="G338" s="8" t="str">
        <f>VLOOKUP(D338,Tablas!$B:$D,3,0)</f>
        <v>14 - LUCES</v>
      </c>
      <c r="H338" s="8">
        <v>100006</v>
      </c>
      <c r="I338" s="8" t="str">
        <f>VLOOKUP(Tabla7[[#This Row],[Código del cliente]],Tablas!$O$4:$S$16,2,0)</f>
        <v>MECHATRONIC</v>
      </c>
      <c r="J338" s="8" t="str">
        <f>VLOOKUP(Tabla7[[#This Row],[Código del cliente]],Tablas!$O$4:$S$16,3,0)</f>
        <v>HOMECENTER</v>
      </c>
      <c r="K338" s="10">
        <v>43272</v>
      </c>
      <c r="L338" s="8">
        <f t="shared" si="10"/>
        <v>39</v>
      </c>
      <c r="M338" s="8">
        <f>VLOOKUP(D338,Tabla1345[#All],5,0)</f>
        <v>9</v>
      </c>
      <c r="N338" s="15" t="str">
        <f t="shared" si="11"/>
        <v>NO</v>
      </c>
      <c r="O338" s="15" t="s">
        <v>884</v>
      </c>
      <c r="P338" s="15" t="s">
        <v>884</v>
      </c>
      <c r="Q338" s="15" t="str">
        <f>VLOOKUP(MONTH(Tabla7[[#This Row],[Fecha]]),Tablas!$U$4:$V$15,2,0)</f>
        <v>May</v>
      </c>
      <c r="R338" s="8">
        <f>YEAR(Tabla7[[#This Row],[Fecha]])</f>
        <v>2018</v>
      </c>
    </row>
    <row r="339" spans="2:18" x14ac:dyDescent="0.2">
      <c r="B339" s="10">
        <v>43151</v>
      </c>
      <c r="C339" s="8" t="s">
        <v>936</v>
      </c>
      <c r="D339" s="8">
        <v>300204</v>
      </c>
      <c r="E339" s="8" t="str">
        <f>VLOOKUP(D339,Tablas!$B$4:$C$1060,2,0)</f>
        <v>TAMBOR DE EMBRAGUE</v>
      </c>
      <c r="F339" s="8" t="str">
        <f>VLOOKUP(D339,Tablas!$B:$E,4,0)</f>
        <v>UN</v>
      </c>
      <c r="G339" s="8" t="str">
        <f>VLOOKUP(D339,Tablas!$B:$D,3,0)</f>
        <v>04 - FRENOS Y EMBRAGUES</v>
      </c>
      <c r="H339" s="8">
        <v>100006</v>
      </c>
      <c r="I339" s="8" t="str">
        <f>VLOOKUP(Tabla7[[#This Row],[Código del cliente]],Tablas!$O$4:$S$16,2,0)</f>
        <v>MECHATRONIC</v>
      </c>
      <c r="J339" s="8" t="str">
        <f>VLOOKUP(Tabla7[[#This Row],[Código del cliente]],Tablas!$O$4:$S$16,3,0)</f>
        <v>HOMECENTER</v>
      </c>
      <c r="K339" s="10">
        <v>43189</v>
      </c>
      <c r="L339" s="8">
        <f t="shared" si="10"/>
        <v>38</v>
      </c>
      <c r="M339" s="8">
        <f>VLOOKUP(D339,Tabla1345[#All],5,0)</f>
        <v>18</v>
      </c>
      <c r="N339" s="15" t="str">
        <f t="shared" si="11"/>
        <v>NO</v>
      </c>
      <c r="O339" s="15" t="s">
        <v>885</v>
      </c>
      <c r="P339" s="15" t="s">
        <v>884</v>
      </c>
      <c r="Q339" s="15" t="str">
        <f>VLOOKUP(MONTH(Tabla7[[#This Row],[Fecha]]),Tablas!$U$4:$V$15,2,0)</f>
        <v>Feb</v>
      </c>
      <c r="R339" s="8">
        <f>YEAR(Tabla7[[#This Row],[Fecha]])</f>
        <v>2018</v>
      </c>
    </row>
    <row r="340" spans="2:18" x14ac:dyDescent="0.2">
      <c r="B340" s="10">
        <v>43206</v>
      </c>
      <c r="C340" s="8" t="s">
        <v>937</v>
      </c>
      <c r="D340" s="8">
        <v>300145</v>
      </c>
      <c r="E340" s="8" t="str">
        <f>VLOOKUP(D340,Tablas!$B$4:$C$1060,2,0)</f>
        <v>RIN RUEDA DELANTERA (AMARILLO)</v>
      </c>
      <c r="F340" s="8" t="str">
        <f>VLOOKUP(D340,Tablas!$B:$E,4,0)</f>
        <v>UN</v>
      </c>
      <c r="G340" s="8" t="str">
        <f>VLOOKUP(D340,Tablas!$B:$D,3,0)</f>
        <v>13 - TRACCION</v>
      </c>
      <c r="H340" s="8">
        <v>100012</v>
      </c>
      <c r="I340" s="8" t="str">
        <f>VLOOKUP(Tabla7[[#This Row],[Código del cliente]],Tablas!$O$4:$S$16,2,0)</f>
        <v>MAESTRO</v>
      </c>
      <c r="J340" s="8" t="str">
        <f>VLOOKUP(Tabla7[[#This Row],[Código del cliente]],Tablas!$O$4:$S$16,3,0)</f>
        <v>INSTITUCIONAL</v>
      </c>
      <c r="K340" s="10">
        <v>43228</v>
      </c>
      <c r="L340" s="8">
        <f t="shared" si="10"/>
        <v>22</v>
      </c>
      <c r="M340" s="8">
        <f>VLOOKUP(D340,Tabla1345[#All],5,0)</f>
        <v>27</v>
      </c>
      <c r="N340" s="15" t="str">
        <f t="shared" si="11"/>
        <v>SI</v>
      </c>
      <c r="O340" s="15" t="s">
        <v>884</v>
      </c>
      <c r="P340" s="15" t="s">
        <v>884</v>
      </c>
      <c r="Q340" s="15" t="str">
        <f>VLOOKUP(MONTH(Tabla7[[#This Row],[Fecha]]),Tablas!$U$4:$V$15,2,0)</f>
        <v>Abr</v>
      </c>
      <c r="R340" s="8">
        <f>YEAR(Tabla7[[#This Row],[Fecha]])</f>
        <v>2018</v>
      </c>
    </row>
    <row r="341" spans="2:18" x14ac:dyDescent="0.2">
      <c r="B341" s="10">
        <v>43222</v>
      </c>
      <c r="C341" s="8" t="s">
        <v>938</v>
      </c>
      <c r="D341" s="8">
        <v>300586</v>
      </c>
      <c r="E341" s="8" t="str">
        <f>VLOOKUP(D341,Tablas!$B$4:$C$1060,2,0)</f>
        <v>CUBIERTA FRONTAL GUANTERA</v>
      </c>
      <c r="F341" s="8" t="str">
        <f>VLOOKUP(D341,Tablas!$B:$E,4,0)</f>
        <v>UN</v>
      </c>
      <c r="G341" s="8" t="str">
        <f>VLOOKUP(D341,Tablas!$B:$D,3,0)</f>
        <v>05 - COLISION</v>
      </c>
      <c r="H341" s="8">
        <v>100013</v>
      </c>
      <c r="I341" s="8" t="str">
        <f>VLOOKUP(Tabla7[[#This Row],[Código del cliente]],Tablas!$O$4:$S$16,2,0)</f>
        <v>SODIMAC</v>
      </c>
      <c r="J341" s="8" t="str">
        <f>VLOOKUP(Tabla7[[#This Row],[Código del cliente]],Tablas!$O$4:$S$16,3,0)</f>
        <v>HOMECENTER</v>
      </c>
      <c r="K341" s="10">
        <v>43233</v>
      </c>
      <c r="L341" s="8">
        <f t="shared" si="10"/>
        <v>11</v>
      </c>
      <c r="M341" s="8">
        <f>VLOOKUP(D341,Tabla1345[#All],5,0)</f>
        <v>11</v>
      </c>
      <c r="N341" s="15" t="str">
        <f t="shared" si="11"/>
        <v>SI</v>
      </c>
      <c r="O341" s="15" t="s">
        <v>884</v>
      </c>
      <c r="P341" s="15" t="s">
        <v>884</v>
      </c>
      <c r="Q341" s="15" t="str">
        <f>VLOOKUP(MONTH(Tabla7[[#This Row],[Fecha]]),Tablas!$U$4:$V$15,2,0)</f>
        <v>May</v>
      </c>
      <c r="R341" s="8">
        <f>YEAR(Tabla7[[#This Row],[Fecha]])</f>
        <v>2018</v>
      </c>
    </row>
    <row r="342" spans="2:18" x14ac:dyDescent="0.2">
      <c r="B342" s="10">
        <v>43233</v>
      </c>
      <c r="C342" s="8" t="s">
        <v>939</v>
      </c>
      <c r="D342" s="8">
        <v>300485</v>
      </c>
      <c r="E342" s="8" t="str">
        <f>VLOOKUP(D342,Tablas!$B$4:$C$1060,2,0)</f>
        <v>CONJUNTO DE CABEZA DE CILINDRO</v>
      </c>
      <c r="F342" s="8" t="str">
        <f>VLOOKUP(D342,Tablas!$B:$E,4,0)</f>
        <v>UN</v>
      </c>
      <c r="G342" s="8" t="str">
        <f>VLOOKUP(D342,Tablas!$B:$D,3,0)</f>
        <v>09 - PARTES DE MOTOR</v>
      </c>
      <c r="H342" s="8">
        <v>100010</v>
      </c>
      <c r="I342" s="8" t="str">
        <f>VLOOKUP(Tabla7[[#This Row],[Código del cliente]],Tablas!$O$4:$S$16,2,0)</f>
        <v>LIMA EIRL</v>
      </c>
      <c r="J342" s="8" t="str">
        <f>VLOOKUP(Tabla7[[#This Row],[Código del cliente]],Tablas!$O$4:$S$16,3,0)</f>
        <v>CORPORATIVO</v>
      </c>
      <c r="K342" s="10">
        <v>43250</v>
      </c>
      <c r="L342" s="8">
        <f t="shared" si="10"/>
        <v>17</v>
      </c>
      <c r="M342" s="8">
        <f>VLOOKUP(D342,Tabla1345[#All],5,0)</f>
        <v>11</v>
      </c>
      <c r="N342" s="15" t="str">
        <f t="shared" si="11"/>
        <v>NO</v>
      </c>
      <c r="O342" s="15" t="s">
        <v>884</v>
      </c>
      <c r="P342" s="15" t="s">
        <v>884</v>
      </c>
      <c r="Q342" s="15" t="str">
        <f>VLOOKUP(MONTH(Tabla7[[#This Row],[Fecha]]),Tablas!$U$4:$V$15,2,0)</f>
        <v>May</v>
      </c>
      <c r="R342" s="8">
        <f>YEAR(Tabla7[[#This Row],[Fecha]])</f>
        <v>2018</v>
      </c>
    </row>
    <row r="343" spans="2:18" x14ac:dyDescent="0.2">
      <c r="B343" s="10">
        <v>43213</v>
      </c>
      <c r="C343" s="8" t="s">
        <v>940</v>
      </c>
      <c r="D343" s="8">
        <v>300566</v>
      </c>
      <c r="E343" s="8" t="str">
        <f>VLOOKUP(D343,Tablas!$B$4:$C$1060,2,0)</f>
        <v>RESORTE DE EMBRAGUE</v>
      </c>
      <c r="F343" s="8" t="str">
        <f>VLOOKUP(D343,Tablas!$B:$E,4,0)</f>
        <v>UN</v>
      </c>
      <c r="G343" s="8" t="str">
        <f>VLOOKUP(D343,Tablas!$B:$D,3,0)</f>
        <v>04 - FRENOS Y EMBRAGUES</v>
      </c>
      <c r="H343" s="8">
        <v>100002</v>
      </c>
      <c r="I343" s="8" t="str">
        <f>VLOOKUP(Tabla7[[#This Row],[Código del cliente]],Tablas!$O$4:$S$16,2,0)</f>
        <v>EL DORADO</v>
      </c>
      <c r="J343" s="8" t="str">
        <f>VLOOKUP(Tabla7[[#This Row],[Código del cliente]],Tablas!$O$4:$S$16,3,0)</f>
        <v>RETAIL</v>
      </c>
      <c r="K343" s="10">
        <v>43250</v>
      </c>
      <c r="L343" s="8">
        <f t="shared" si="10"/>
        <v>37</v>
      </c>
      <c r="M343" s="8">
        <f>VLOOKUP(D343,Tabla1345[#All],5,0)</f>
        <v>14</v>
      </c>
      <c r="N343" s="15" t="str">
        <f t="shared" si="11"/>
        <v>NO</v>
      </c>
      <c r="O343" s="15" t="s">
        <v>884</v>
      </c>
      <c r="P343" s="15" t="s">
        <v>885</v>
      </c>
      <c r="Q343" s="15" t="str">
        <f>VLOOKUP(MONTH(Tabla7[[#This Row],[Fecha]]),Tablas!$U$4:$V$15,2,0)</f>
        <v>Abr</v>
      </c>
      <c r="R343" s="8">
        <f>YEAR(Tabla7[[#This Row],[Fecha]])</f>
        <v>2018</v>
      </c>
    </row>
    <row r="344" spans="2:18" x14ac:dyDescent="0.2">
      <c r="B344" s="10">
        <v>43233</v>
      </c>
      <c r="C344" s="8" t="s">
        <v>941</v>
      </c>
      <c r="D344" s="8">
        <v>300467</v>
      </c>
      <c r="E344" s="8" t="str">
        <f>VLOOKUP(D344,Tablas!$B$4:$C$1060,2,0)</f>
        <v>CONJUNTO DE CABEZA DE CILINDRO</v>
      </c>
      <c r="F344" s="8" t="str">
        <f>VLOOKUP(D344,Tablas!$B:$E,4,0)</f>
        <v>UN</v>
      </c>
      <c r="G344" s="8" t="str">
        <f>VLOOKUP(D344,Tablas!$B:$D,3,0)</f>
        <v>09 - PARTES DE MOTOR</v>
      </c>
      <c r="H344" s="8">
        <v>100005</v>
      </c>
      <c r="I344" s="8" t="str">
        <f>VLOOKUP(Tabla7[[#This Row],[Código del cliente]],Tablas!$O$4:$S$16,2,0)</f>
        <v>UNION S.A</v>
      </c>
      <c r="J344" s="8" t="str">
        <f>VLOOKUP(Tabla7[[#This Row],[Código del cliente]],Tablas!$O$4:$S$16,3,0)</f>
        <v>HOMECENTER</v>
      </c>
      <c r="K344" s="10">
        <v>43263</v>
      </c>
      <c r="L344" s="8">
        <f t="shared" si="10"/>
        <v>30</v>
      </c>
      <c r="M344" s="8">
        <f>VLOOKUP(D344,Tabla1345[#All],5,0)</f>
        <v>19</v>
      </c>
      <c r="N344" s="15" t="str">
        <f t="shared" si="11"/>
        <v>NO</v>
      </c>
      <c r="O344" s="15" t="s">
        <v>885</v>
      </c>
      <c r="P344" s="15" t="s">
        <v>884</v>
      </c>
      <c r="Q344" s="15" t="str">
        <f>VLOOKUP(MONTH(Tabla7[[#This Row],[Fecha]]),Tablas!$U$4:$V$15,2,0)</f>
        <v>May</v>
      </c>
      <c r="R344" s="8">
        <f>YEAR(Tabla7[[#This Row],[Fecha]])</f>
        <v>2018</v>
      </c>
    </row>
    <row r="345" spans="2:18" x14ac:dyDescent="0.2">
      <c r="B345" s="10">
        <v>43290</v>
      </c>
      <c r="C345" s="8" t="s">
        <v>942</v>
      </c>
      <c r="D345" s="8">
        <v>300798</v>
      </c>
      <c r="E345" s="8" t="str">
        <f>VLOOKUP(D345,Tablas!$B$4:$C$1060,2,0)</f>
        <v>DIRECCIONAL DEL DER</v>
      </c>
      <c r="F345" s="8" t="str">
        <f>VLOOKUP(D345,Tablas!$B:$E,4,0)</f>
        <v>UN</v>
      </c>
      <c r="G345" s="8" t="str">
        <f>VLOOKUP(D345,Tablas!$B:$D,3,0)</f>
        <v>14 - LUCES</v>
      </c>
      <c r="H345" s="8">
        <v>100013</v>
      </c>
      <c r="I345" s="8" t="str">
        <f>VLOOKUP(Tabla7[[#This Row],[Código del cliente]],Tablas!$O$4:$S$16,2,0)</f>
        <v>SODIMAC</v>
      </c>
      <c r="J345" s="8" t="str">
        <f>VLOOKUP(Tabla7[[#This Row],[Código del cliente]],Tablas!$O$4:$S$16,3,0)</f>
        <v>HOMECENTER</v>
      </c>
      <c r="K345" s="10">
        <v>43299</v>
      </c>
      <c r="L345" s="8">
        <f t="shared" si="10"/>
        <v>9</v>
      </c>
      <c r="M345" s="8">
        <f>VLOOKUP(D345,Tabla1345[#All],5,0)</f>
        <v>7</v>
      </c>
      <c r="N345" s="15" t="str">
        <f t="shared" si="11"/>
        <v>NO</v>
      </c>
      <c r="O345" s="15" t="s">
        <v>884</v>
      </c>
      <c r="P345" s="15" t="s">
        <v>884</v>
      </c>
      <c r="Q345" s="15" t="str">
        <f>VLOOKUP(MONTH(Tabla7[[#This Row],[Fecha]]),Tablas!$U$4:$V$15,2,0)</f>
        <v>Jul</v>
      </c>
      <c r="R345" s="8">
        <f>YEAR(Tabla7[[#This Row],[Fecha]])</f>
        <v>2018</v>
      </c>
    </row>
    <row r="346" spans="2:18" x14ac:dyDescent="0.2">
      <c r="B346" s="10">
        <v>43114</v>
      </c>
      <c r="C346" s="8" t="s">
        <v>943</v>
      </c>
      <c r="D346" s="8">
        <v>300637</v>
      </c>
      <c r="E346" s="8" t="str">
        <f>VLOOKUP(D346,Tablas!$B$4:$C$1060,2,0)</f>
        <v>AMORTIGUADOR TRASERO</v>
      </c>
      <c r="F346" s="8" t="str">
        <f>VLOOKUP(D346,Tablas!$B:$E,4,0)</f>
        <v>UN</v>
      </c>
      <c r="G346" s="8" t="str">
        <f>VLOOKUP(D346,Tablas!$B:$D,3,0)</f>
        <v>06 - AMORTIGUADORES</v>
      </c>
      <c r="H346" s="8">
        <v>100013</v>
      </c>
      <c r="I346" s="8" t="str">
        <f>VLOOKUP(Tabla7[[#This Row],[Código del cliente]],Tablas!$O$4:$S$16,2,0)</f>
        <v>SODIMAC</v>
      </c>
      <c r="J346" s="8" t="str">
        <f>VLOOKUP(Tabla7[[#This Row],[Código del cliente]],Tablas!$O$4:$S$16,3,0)</f>
        <v>HOMECENTER</v>
      </c>
      <c r="K346" s="10">
        <v>43126</v>
      </c>
      <c r="L346" s="8">
        <f t="shared" si="10"/>
        <v>12</v>
      </c>
      <c r="M346" s="8">
        <f>VLOOKUP(D346,Tabla1345[#All],5,0)</f>
        <v>25</v>
      </c>
      <c r="N346" s="15" t="str">
        <f t="shared" si="11"/>
        <v>SI</v>
      </c>
      <c r="O346" s="15" t="s">
        <v>884</v>
      </c>
      <c r="P346" s="15" t="s">
        <v>884</v>
      </c>
      <c r="Q346" s="15" t="str">
        <f>VLOOKUP(MONTH(Tabla7[[#This Row],[Fecha]]),Tablas!$U$4:$V$15,2,0)</f>
        <v>Ene</v>
      </c>
      <c r="R346" s="8">
        <f>YEAR(Tabla7[[#This Row],[Fecha]])</f>
        <v>2018</v>
      </c>
    </row>
    <row r="347" spans="2:18" x14ac:dyDescent="0.2">
      <c r="B347" s="10">
        <v>43124</v>
      </c>
      <c r="C347" s="8" t="s">
        <v>944</v>
      </c>
      <c r="D347" s="8">
        <v>300659</v>
      </c>
      <c r="E347" s="8" t="str">
        <f>VLOOKUP(D347,Tablas!$B$4:$C$1060,2,0)</f>
        <v>RIN DELANTERO</v>
      </c>
      <c r="F347" s="8" t="str">
        <f>VLOOKUP(D347,Tablas!$B:$E,4,0)</f>
        <v>UN</v>
      </c>
      <c r="G347" s="8" t="str">
        <f>VLOOKUP(D347,Tablas!$B:$D,3,0)</f>
        <v>13 - TRACCION</v>
      </c>
      <c r="H347" s="8">
        <v>100003</v>
      </c>
      <c r="I347" s="8" t="str">
        <f>VLOOKUP(Tabla7[[#This Row],[Código del cliente]],Tablas!$O$4:$S$16,2,0)</f>
        <v>JUAN SOSA</v>
      </c>
      <c r="J347" s="8" t="str">
        <f>VLOOKUP(Tabla7[[#This Row],[Código del cliente]],Tablas!$O$4:$S$16,3,0)</f>
        <v>HOMECENTER</v>
      </c>
      <c r="K347" s="10">
        <v>43151</v>
      </c>
      <c r="L347" s="8">
        <f t="shared" si="10"/>
        <v>27</v>
      </c>
      <c r="M347" s="8">
        <f>VLOOKUP(D347,Tabla1345[#All],5,0)</f>
        <v>21</v>
      </c>
      <c r="N347" s="15" t="str">
        <f t="shared" si="11"/>
        <v>NO</v>
      </c>
      <c r="O347" s="15" t="s">
        <v>884</v>
      </c>
      <c r="P347" s="15" t="s">
        <v>884</v>
      </c>
      <c r="Q347" s="15" t="str">
        <f>VLOOKUP(MONTH(Tabla7[[#This Row],[Fecha]]),Tablas!$U$4:$V$15,2,0)</f>
        <v>Ene</v>
      </c>
      <c r="R347" s="8">
        <f>YEAR(Tabla7[[#This Row],[Fecha]])</f>
        <v>2018</v>
      </c>
    </row>
    <row r="348" spans="2:18" x14ac:dyDescent="0.2">
      <c r="B348" s="10">
        <v>43146</v>
      </c>
      <c r="C348" s="8" t="s">
        <v>945</v>
      </c>
      <c r="D348" s="8">
        <v>300588</v>
      </c>
      <c r="E348" s="8" t="str">
        <f>VLOOKUP(D348,Tablas!$B$4:$C$1060,2,0)</f>
        <v>PLACA DE VENTILACION DERECHA</v>
      </c>
      <c r="F348" s="8" t="str">
        <f>VLOOKUP(D348,Tablas!$B:$E,4,0)</f>
        <v>UN</v>
      </c>
      <c r="G348" s="8" t="str">
        <f>VLOOKUP(D348,Tablas!$B:$D,3,0)</f>
        <v>05 - COLISION</v>
      </c>
      <c r="H348" s="8">
        <v>100013</v>
      </c>
      <c r="I348" s="8" t="str">
        <f>VLOOKUP(Tabla7[[#This Row],[Código del cliente]],Tablas!$O$4:$S$16,2,0)</f>
        <v>SODIMAC</v>
      </c>
      <c r="J348" s="8" t="str">
        <f>VLOOKUP(Tabla7[[#This Row],[Código del cliente]],Tablas!$O$4:$S$16,3,0)</f>
        <v>HOMECENTER</v>
      </c>
      <c r="K348" s="10">
        <v>43170</v>
      </c>
      <c r="L348" s="8">
        <f t="shared" si="10"/>
        <v>24</v>
      </c>
      <c r="M348" s="8">
        <f>VLOOKUP(D348,Tabla1345[#All],5,0)</f>
        <v>23</v>
      </c>
      <c r="N348" s="15" t="str">
        <f t="shared" si="11"/>
        <v>NO</v>
      </c>
      <c r="O348" s="15" t="s">
        <v>884</v>
      </c>
      <c r="P348" s="15" t="s">
        <v>884</v>
      </c>
      <c r="Q348" s="15" t="str">
        <f>VLOOKUP(MONTH(Tabla7[[#This Row],[Fecha]]),Tablas!$U$4:$V$15,2,0)</f>
        <v>Feb</v>
      </c>
      <c r="R348" s="8">
        <f>YEAR(Tabla7[[#This Row],[Fecha]])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1:Y1060"/>
  <sheetViews>
    <sheetView showGridLines="0" tabSelected="1" topLeftCell="H1"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4.140625" style="3" customWidth="1"/>
    <col min="2" max="2" width="11.42578125" style="3"/>
    <col min="3" max="3" width="28.85546875" style="3" bestFit="1" customWidth="1"/>
    <col min="4" max="4" width="18.140625" style="3" bestFit="1" customWidth="1"/>
    <col min="5" max="5" width="11.42578125" style="4"/>
    <col min="6" max="6" width="11.42578125" style="3"/>
    <col min="7" max="8" width="11.42578125" style="21"/>
    <col min="9" max="9" width="4.7109375" style="3" customWidth="1"/>
    <col min="10" max="10" width="22.140625" style="3" customWidth="1"/>
    <col min="11" max="11" width="11.42578125" style="3"/>
    <col min="12" max="12" width="15.5703125" style="3" customWidth="1"/>
    <col min="13" max="13" width="9" style="3" customWidth="1"/>
    <col min="14" max="14" width="14.85546875" style="3" customWidth="1"/>
    <col min="15" max="15" width="11.42578125" style="3"/>
    <col min="16" max="17" width="22" style="3" customWidth="1"/>
    <col min="18" max="18" width="18.28515625" style="3" customWidth="1"/>
    <col min="19" max="19" width="16" style="3" customWidth="1"/>
    <col min="20" max="20" width="11.42578125" style="3"/>
    <col min="21" max="23" width="6.85546875" style="25" customWidth="1"/>
    <col min="24" max="16384" width="11.42578125" style="3"/>
  </cols>
  <sheetData>
    <row r="1" spans="2:25" ht="15.75" x14ac:dyDescent="0.25">
      <c r="B1" s="19" t="s">
        <v>856</v>
      </c>
      <c r="J1" s="19" t="s">
        <v>892</v>
      </c>
      <c r="L1" s="19" t="s">
        <v>964</v>
      </c>
      <c r="O1" s="19" t="s">
        <v>952</v>
      </c>
      <c r="U1" s="19" t="s">
        <v>876</v>
      </c>
      <c r="Y1" s="19" t="s">
        <v>879</v>
      </c>
    </row>
    <row r="2" spans="2:25" ht="12" x14ac:dyDescent="0.2">
      <c r="P2" s="1"/>
      <c r="Q2" s="1"/>
      <c r="R2" s="1"/>
      <c r="S2" s="1"/>
    </row>
    <row r="3" spans="2:25" s="45" customFormat="1" ht="22.5" x14ac:dyDescent="0.25">
      <c r="B3" s="20" t="s">
        <v>853</v>
      </c>
      <c r="C3" s="20" t="s">
        <v>852</v>
      </c>
      <c r="D3" s="20" t="s">
        <v>27</v>
      </c>
      <c r="E3" s="20" t="s">
        <v>851</v>
      </c>
      <c r="F3" s="20" t="s">
        <v>863</v>
      </c>
      <c r="G3" s="22" t="s">
        <v>864</v>
      </c>
      <c r="H3" s="22" t="s">
        <v>850</v>
      </c>
      <c r="J3" s="45" t="s">
        <v>27</v>
      </c>
      <c r="L3" s="45" t="s">
        <v>963</v>
      </c>
      <c r="O3" s="2" t="s">
        <v>953</v>
      </c>
      <c r="P3" s="2" t="s">
        <v>954</v>
      </c>
      <c r="Q3" s="2" t="s">
        <v>955</v>
      </c>
      <c r="R3" s="2" t="s">
        <v>855</v>
      </c>
      <c r="S3" s="2" t="s">
        <v>854</v>
      </c>
      <c r="U3" s="20"/>
      <c r="V3" s="20"/>
      <c r="W3" s="20"/>
    </row>
    <row r="4" spans="2:25" ht="12" x14ac:dyDescent="0.2">
      <c r="B4" s="3">
        <v>300001</v>
      </c>
      <c r="C4" s="3" t="s">
        <v>437</v>
      </c>
      <c r="D4" s="3" t="s">
        <v>26</v>
      </c>
      <c r="E4" s="4" t="s">
        <v>37</v>
      </c>
      <c r="F4" s="3">
        <v>14</v>
      </c>
      <c r="G4" s="21">
        <v>6.8</v>
      </c>
      <c r="H4" s="21">
        <v>0.24</v>
      </c>
      <c r="J4" s="3" t="s">
        <v>21</v>
      </c>
      <c r="L4" s="3" t="s">
        <v>956</v>
      </c>
      <c r="O4" s="1">
        <v>100001</v>
      </c>
      <c r="P4" s="1" t="s">
        <v>12</v>
      </c>
      <c r="Q4" s="1" t="s">
        <v>956</v>
      </c>
      <c r="R4" s="1" t="s">
        <v>849</v>
      </c>
      <c r="S4" s="1" t="s">
        <v>842</v>
      </c>
      <c r="U4" s="26">
        <v>1</v>
      </c>
      <c r="V4" s="26" t="s">
        <v>36</v>
      </c>
      <c r="W4" s="26">
        <v>1</v>
      </c>
      <c r="Y4" s="26">
        <v>2017</v>
      </c>
    </row>
    <row r="5" spans="2:25" ht="12" x14ac:dyDescent="0.2">
      <c r="B5" s="3">
        <v>300002</v>
      </c>
      <c r="C5" s="3" t="s">
        <v>847</v>
      </c>
      <c r="D5" s="3" t="s">
        <v>25</v>
      </c>
      <c r="E5" s="4" t="s">
        <v>37</v>
      </c>
      <c r="F5" s="3">
        <v>20</v>
      </c>
      <c r="G5" s="21">
        <v>7.1</v>
      </c>
      <c r="H5" s="21">
        <v>0.42</v>
      </c>
      <c r="J5" s="3" t="s">
        <v>13</v>
      </c>
      <c r="L5" s="3" t="s">
        <v>958</v>
      </c>
      <c r="O5" s="1">
        <v>100002</v>
      </c>
      <c r="P5" s="1" t="s">
        <v>11</v>
      </c>
      <c r="Q5" s="1" t="s">
        <v>956</v>
      </c>
      <c r="R5" s="1" t="s">
        <v>848</v>
      </c>
      <c r="S5" s="1" t="s">
        <v>842</v>
      </c>
      <c r="U5" s="26">
        <v>2</v>
      </c>
      <c r="V5" s="26" t="s">
        <v>35</v>
      </c>
      <c r="W5" s="26">
        <v>2</v>
      </c>
      <c r="Y5" s="26">
        <v>2018</v>
      </c>
    </row>
    <row r="6" spans="2:25" ht="12" x14ac:dyDescent="0.2">
      <c r="B6" s="3">
        <v>300003</v>
      </c>
      <c r="C6" s="3" t="s">
        <v>845</v>
      </c>
      <c r="D6" s="3" t="s">
        <v>24</v>
      </c>
      <c r="E6" s="4" t="s">
        <v>37</v>
      </c>
      <c r="F6" s="3">
        <v>28</v>
      </c>
      <c r="G6" s="21">
        <v>5.0999999999999996</v>
      </c>
      <c r="H6" s="21">
        <v>0.17</v>
      </c>
      <c r="J6" s="3" t="s">
        <v>16</v>
      </c>
      <c r="L6" s="3" t="s">
        <v>959</v>
      </c>
      <c r="O6" s="1">
        <v>100003</v>
      </c>
      <c r="P6" s="1" t="s">
        <v>10</v>
      </c>
      <c r="Q6" s="1" t="s">
        <v>957</v>
      </c>
      <c r="R6" s="1" t="s">
        <v>846</v>
      </c>
      <c r="S6" s="1" t="s">
        <v>842</v>
      </c>
      <c r="U6" s="26">
        <v>3</v>
      </c>
      <c r="V6" s="26" t="s">
        <v>34</v>
      </c>
      <c r="W6" s="26">
        <v>3</v>
      </c>
      <c r="Y6" s="26">
        <v>2019</v>
      </c>
    </row>
    <row r="7" spans="2:25" ht="12" x14ac:dyDescent="0.2">
      <c r="B7" s="3">
        <v>300004</v>
      </c>
      <c r="C7" s="3" t="s">
        <v>738</v>
      </c>
      <c r="D7" s="3" t="s">
        <v>24</v>
      </c>
      <c r="E7" s="4" t="s">
        <v>37</v>
      </c>
      <c r="F7" s="3">
        <v>30</v>
      </c>
      <c r="G7" s="21">
        <v>6</v>
      </c>
      <c r="H7" s="21">
        <v>0.84</v>
      </c>
      <c r="J7" s="3" t="s">
        <v>22</v>
      </c>
      <c r="L7" s="3" t="s">
        <v>960</v>
      </c>
      <c r="O7" s="1">
        <v>100004</v>
      </c>
      <c r="P7" s="1" t="s">
        <v>9</v>
      </c>
      <c r="Q7" s="1" t="s">
        <v>957</v>
      </c>
      <c r="R7" s="1" t="s">
        <v>844</v>
      </c>
      <c r="S7" s="1" t="s">
        <v>842</v>
      </c>
      <c r="U7" s="26">
        <v>4</v>
      </c>
      <c r="V7" s="26" t="s">
        <v>867</v>
      </c>
      <c r="W7" s="26">
        <v>4</v>
      </c>
      <c r="Y7" s="26">
        <v>2020</v>
      </c>
    </row>
    <row r="8" spans="2:25" ht="12" x14ac:dyDescent="0.2">
      <c r="B8" s="3">
        <v>300005</v>
      </c>
      <c r="C8" s="3" t="s">
        <v>711</v>
      </c>
      <c r="D8" s="3" t="s">
        <v>23</v>
      </c>
      <c r="E8" s="4" t="s">
        <v>37</v>
      </c>
      <c r="F8" s="3">
        <v>8</v>
      </c>
      <c r="G8" s="21">
        <v>6.9</v>
      </c>
      <c r="H8" s="21">
        <v>0.42</v>
      </c>
      <c r="J8" s="3" t="s">
        <v>26</v>
      </c>
      <c r="L8" s="3" t="s">
        <v>961</v>
      </c>
      <c r="O8" s="1">
        <v>100005</v>
      </c>
      <c r="P8" s="1" t="s">
        <v>8</v>
      </c>
      <c r="Q8" s="1" t="s">
        <v>957</v>
      </c>
      <c r="R8" s="1" t="s">
        <v>843</v>
      </c>
      <c r="S8" s="1" t="s">
        <v>842</v>
      </c>
      <c r="U8" s="26">
        <v>5</v>
      </c>
      <c r="V8" s="26" t="s">
        <v>868</v>
      </c>
      <c r="W8" s="26">
        <v>5</v>
      </c>
      <c r="Y8" s="26">
        <v>2021</v>
      </c>
    </row>
    <row r="9" spans="2:25" ht="12" x14ac:dyDescent="0.2">
      <c r="B9" s="3">
        <v>300006</v>
      </c>
      <c r="C9" s="3" t="s">
        <v>797</v>
      </c>
      <c r="D9" s="3" t="s">
        <v>22</v>
      </c>
      <c r="E9" s="4" t="s">
        <v>37</v>
      </c>
      <c r="F9" s="3">
        <v>16</v>
      </c>
      <c r="G9" s="21">
        <v>7.3</v>
      </c>
      <c r="H9" s="21">
        <v>0.21</v>
      </c>
      <c r="J9" s="3" t="s">
        <v>14</v>
      </c>
      <c r="L9" s="3" t="s">
        <v>962</v>
      </c>
      <c r="O9" s="1">
        <v>100006</v>
      </c>
      <c r="P9" s="1" t="s">
        <v>7</v>
      </c>
      <c r="Q9" s="1" t="s">
        <v>957</v>
      </c>
      <c r="R9" s="1" t="s">
        <v>841</v>
      </c>
      <c r="S9" s="1" t="s">
        <v>837</v>
      </c>
      <c r="U9" s="26">
        <v>6</v>
      </c>
      <c r="V9" s="26" t="s">
        <v>869</v>
      </c>
      <c r="W9" s="26">
        <v>6</v>
      </c>
      <c r="Y9" s="26">
        <v>2022</v>
      </c>
    </row>
    <row r="10" spans="2:25" ht="12" x14ac:dyDescent="0.2">
      <c r="B10" s="3">
        <v>300007</v>
      </c>
      <c r="C10" s="3" t="s">
        <v>839</v>
      </c>
      <c r="D10" s="3" t="s">
        <v>21</v>
      </c>
      <c r="E10" s="4" t="s">
        <v>37</v>
      </c>
      <c r="F10" s="3">
        <v>15</v>
      </c>
      <c r="G10" s="21">
        <v>5.7</v>
      </c>
      <c r="H10" s="21">
        <v>0.78</v>
      </c>
      <c r="J10" s="3" t="s">
        <v>23</v>
      </c>
      <c r="L10" s="3" t="s">
        <v>957</v>
      </c>
      <c r="O10" s="1">
        <v>100007</v>
      </c>
      <c r="P10" s="1" t="s">
        <v>6</v>
      </c>
      <c r="Q10" s="1" t="s">
        <v>956</v>
      </c>
      <c r="R10" s="1" t="s">
        <v>840</v>
      </c>
      <c r="S10" s="1" t="s">
        <v>837</v>
      </c>
      <c r="U10" s="26">
        <v>7</v>
      </c>
      <c r="V10" s="26" t="s">
        <v>870</v>
      </c>
      <c r="W10" s="26">
        <v>7</v>
      </c>
      <c r="Y10" s="26">
        <v>2023</v>
      </c>
    </row>
    <row r="11" spans="2:25" ht="12" x14ac:dyDescent="0.2">
      <c r="B11" s="3">
        <v>300008</v>
      </c>
      <c r="C11" s="3" t="s">
        <v>688</v>
      </c>
      <c r="D11" s="3" t="s">
        <v>20</v>
      </c>
      <c r="E11" s="4" t="s">
        <v>37</v>
      </c>
      <c r="F11" s="3">
        <v>13</v>
      </c>
      <c r="G11" s="21">
        <v>6.6</v>
      </c>
      <c r="H11" s="21">
        <v>0.86</v>
      </c>
      <c r="J11" s="3" t="s">
        <v>19</v>
      </c>
      <c r="O11" s="1">
        <v>100008</v>
      </c>
      <c r="P11" s="1" t="s">
        <v>5</v>
      </c>
      <c r="Q11" s="1" t="s">
        <v>958</v>
      </c>
      <c r="R11" s="1" t="s">
        <v>838</v>
      </c>
      <c r="S11" s="1" t="s">
        <v>837</v>
      </c>
      <c r="U11" s="26">
        <v>8</v>
      </c>
      <c r="V11" s="26" t="s">
        <v>871</v>
      </c>
      <c r="W11" s="26">
        <v>8</v>
      </c>
      <c r="Y11" s="26">
        <v>2024</v>
      </c>
    </row>
    <row r="12" spans="2:25" ht="12" x14ac:dyDescent="0.2">
      <c r="B12" s="3">
        <v>300009</v>
      </c>
      <c r="C12" s="3" t="s">
        <v>624</v>
      </c>
      <c r="D12" s="3" t="s">
        <v>19</v>
      </c>
      <c r="E12" s="4" t="s">
        <v>37</v>
      </c>
      <c r="F12" s="3">
        <v>19</v>
      </c>
      <c r="G12" s="21">
        <v>5.9</v>
      </c>
      <c r="H12" s="21">
        <v>0.64</v>
      </c>
      <c r="J12" s="3" t="s">
        <v>15</v>
      </c>
      <c r="O12" s="1">
        <v>100009</v>
      </c>
      <c r="P12" s="1" t="s">
        <v>4</v>
      </c>
      <c r="Q12" s="1" t="s">
        <v>959</v>
      </c>
      <c r="R12" s="1" t="s">
        <v>836</v>
      </c>
      <c r="S12" s="1" t="s">
        <v>833</v>
      </c>
      <c r="U12" s="26">
        <v>9</v>
      </c>
      <c r="V12" s="26" t="s">
        <v>872</v>
      </c>
      <c r="W12" s="26">
        <v>9</v>
      </c>
      <c r="Y12" s="26">
        <v>2025</v>
      </c>
    </row>
    <row r="13" spans="2:25" ht="12" x14ac:dyDescent="0.2">
      <c r="B13" s="3">
        <v>300010</v>
      </c>
      <c r="C13" s="3" t="s">
        <v>834</v>
      </c>
      <c r="D13" s="3" t="s">
        <v>21</v>
      </c>
      <c r="E13" s="4" t="s">
        <v>37</v>
      </c>
      <c r="F13" s="3">
        <v>29</v>
      </c>
      <c r="G13" s="21">
        <v>8.9</v>
      </c>
      <c r="H13" s="21">
        <v>0.17</v>
      </c>
      <c r="J13" s="3" t="s">
        <v>17</v>
      </c>
      <c r="O13" s="1">
        <v>100010</v>
      </c>
      <c r="P13" s="1" t="s">
        <v>3</v>
      </c>
      <c r="Q13" s="1" t="s">
        <v>960</v>
      </c>
      <c r="R13" s="1" t="s">
        <v>835</v>
      </c>
      <c r="S13" s="1" t="s">
        <v>833</v>
      </c>
      <c r="U13" s="26">
        <v>10</v>
      </c>
      <c r="V13" s="26" t="s">
        <v>873</v>
      </c>
      <c r="W13" s="26">
        <v>10</v>
      </c>
      <c r="Y13" s="26">
        <v>2026</v>
      </c>
    </row>
    <row r="14" spans="2:25" ht="12" x14ac:dyDescent="0.2">
      <c r="B14" s="3">
        <v>300011</v>
      </c>
      <c r="C14" s="3" t="s">
        <v>832</v>
      </c>
      <c r="D14" s="3" t="s">
        <v>19</v>
      </c>
      <c r="E14" s="4" t="s">
        <v>37</v>
      </c>
      <c r="F14" s="3">
        <v>23</v>
      </c>
      <c r="G14" s="21">
        <v>6.9</v>
      </c>
      <c r="H14" s="21">
        <v>0.47</v>
      </c>
      <c r="J14" s="3" t="s">
        <v>25</v>
      </c>
      <c r="O14" s="1">
        <v>100011</v>
      </c>
      <c r="P14" s="1" t="s">
        <v>2</v>
      </c>
      <c r="Q14" s="1" t="s">
        <v>961</v>
      </c>
      <c r="R14" s="1" t="s">
        <v>829</v>
      </c>
      <c r="S14" s="1" t="s">
        <v>833</v>
      </c>
      <c r="U14" s="26">
        <v>11</v>
      </c>
      <c r="V14" s="26" t="s">
        <v>874</v>
      </c>
      <c r="W14" s="26">
        <v>11</v>
      </c>
      <c r="Y14" s="26">
        <v>2027</v>
      </c>
    </row>
    <row r="15" spans="2:25" ht="12" x14ac:dyDescent="0.2">
      <c r="B15" s="3">
        <v>300012</v>
      </c>
      <c r="C15" s="3" t="s">
        <v>830</v>
      </c>
      <c r="D15" s="3" t="s">
        <v>13</v>
      </c>
      <c r="E15" s="4" t="s">
        <v>37</v>
      </c>
      <c r="F15" s="3">
        <v>28</v>
      </c>
      <c r="G15" s="21">
        <v>5.9</v>
      </c>
      <c r="H15" s="21">
        <v>0.18</v>
      </c>
      <c r="J15" s="3" t="s">
        <v>24</v>
      </c>
      <c r="O15" s="1">
        <v>100012</v>
      </c>
      <c r="P15" s="1" t="s">
        <v>1</v>
      </c>
      <c r="Q15" s="1" t="s">
        <v>962</v>
      </c>
      <c r="R15" s="1" t="s">
        <v>831</v>
      </c>
      <c r="S15" s="1" t="s">
        <v>828</v>
      </c>
      <c r="U15" s="26">
        <v>12</v>
      </c>
      <c r="V15" s="26" t="s">
        <v>875</v>
      </c>
      <c r="W15" s="26">
        <v>12</v>
      </c>
      <c r="Y15" s="26">
        <v>2028</v>
      </c>
    </row>
    <row r="16" spans="2:25" ht="12" x14ac:dyDescent="0.2">
      <c r="B16" s="3">
        <v>300013</v>
      </c>
      <c r="C16" s="3" t="s">
        <v>784</v>
      </c>
      <c r="D16" s="3" t="s">
        <v>17</v>
      </c>
      <c r="E16" s="4" t="s">
        <v>37</v>
      </c>
      <c r="F16" s="3">
        <v>20</v>
      </c>
      <c r="G16" s="21">
        <v>7.6</v>
      </c>
      <c r="H16" s="21">
        <v>0.56000000000000005</v>
      </c>
      <c r="J16" s="3" t="s">
        <v>18</v>
      </c>
      <c r="O16" s="1">
        <v>100013</v>
      </c>
      <c r="P16" s="1" t="s">
        <v>0</v>
      </c>
      <c r="Q16" s="1" t="s">
        <v>957</v>
      </c>
      <c r="R16" s="1" t="s">
        <v>829</v>
      </c>
      <c r="S16" s="1" t="s">
        <v>828</v>
      </c>
      <c r="Y16" s="26">
        <v>2029</v>
      </c>
    </row>
    <row r="17" spans="2:25" x14ac:dyDescent="0.2">
      <c r="B17" s="3">
        <v>300014</v>
      </c>
      <c r="C17" s="3" t="s">
        <v>47</v>
      </c>
      <c r="D17" s="3" t="s">
        <v>17</v>
      </c>
      <c r="E17" s="4" t="s">
        <v>37</v>
      </c>
      <c r="F17" s="3">
        <v>21</v>
      </c>
      <c r="G17" s="21">
        <v>8.6</v>
      </c>
      <c r="H17" s="21">
        <v>0.42</v>
      </c>
      <c r="J17" s="3" t="s">
        <v>20</v>
      </c>
      <c r="Y17" s="26">
        <v>2030</v>
      </c>
    </row>
    <row r="18" spans="2:25" x14ac:dyDescent="0.2">
      <c r="B18" s="3">
        <v>300015</v>
      </c>
      <c r="C18" s="3" t="s">
        <v>623</v>
      </c>
      <c r="D18" s="3" t="s">
        <v>19</v>
      </c>
      <c r="E18" s="4" t="s">
        <v>37</v>
      </c>
      <c r="F18" s="3">
        <v>8</v>
      </c>
      <c r="G18" s="21">
        <v>7.5</v>
      </c>
      <c r="H18" s="21">
        <v>0.32</v>
      </c>
      <c r="Y18" s="26">
        <v>2031</v>
      </c>
    </row>
    <row r="19" spans="2:25" x14ac:dyDescent="0.2">
      <c r="B19" s="3">
        <v>300016</v>
      </c>
      <c r="C19" s="3" t="s">
        <v>827</v>
      </c>
      <c r="D19" s="3" t="s">
        <v>17</v>
      </c>
      <c r="E19" s="4" t="s">
        <v>37</v>
      </c>
      <c r="F19" s="3">
        <v>29</v>
      </c>
      <c r="G19" s="21">
        <v>7.3</v>
      </c>
      <c r="H19" s="21">
        <v>0.6</v>
      </c>
      <c r="Y19" s="26">
        <v>2032</v>
      </c>
    </row>
    <row r="20" spans="2:25" x14ac:dyDescent="0.2">
      <c r="B20" s="3">
        <v>300017</v>
      </c>
      <c r="C20" s="3" t="s">
        <v>517</v>
      </c>
      <c r="D20" s="3" t="s">
        <v>20</v>
      </c>
      <c r="E20" s="4" t="s">
        <v>37</v>
      </c>
      <c r="F20" s="3">
        <v>8</v>
      </c>
      <c r="G20" s="21">
        <v>8</v>
      </c>
      <c r="H20" s="21">
        <v>0.68</v>
      </c>
      <c r="Y20" s="26">
        <v>2033</v>
      </c>
    </row>
    <row r="21" spans="2:25" x14ac:dyDescent="0.2">
      <c r="B21" s="3">
        <v>300018</v>
      </c>
      <c r="C21" s="3" t="s">
        <v>826</v>
      </c>
      <c r="D21" s="3" t="s">
        <v>25</v>
      </c>
      <c r="E21" s="4" t="s">
        <v>37</v>
      </c>
      <c r="F21" s="3">
        <v>30</v>
      </c>
      <c r="G21" s="21">
        <v>7</v>
      </c>
      <c r="H21" s="21">
        <v>0.43</v>
      </c>
      <c r="Y21" s="26">
        <v>2034</v>
      </c>
    </row>
    <row r="22" spans="2:25" x14ac:dyDescent="0.2">
      <c r="B22" s="3">
        <v>300019</v>
      </c>
      <c r="C22" s="3" t="s">
        <v>410</v>
      </c>
      <c r="D22" s="3" t="s">
        <v>16</v>
      </c>
      <c r="E22" s="4" t="s">
        <v>37</v>
      </c>
      <c r="F22" s="3">
        <v>26</v>
      </c>
      <c r="G22" s="21">
        <v>6.8</v>
      </c>
      <c r="H22" s="21">
        <v>0.39</v>
      </c>
      <c r="Y22" s="26">
        <v>2035</v>
      </c>
    </row>
    <row r="23" spans="2:25" x14ac:dyDescent="0.2">
      <c r="B23" s="3">
        <v>300020</v>
      </c>
      <c r="C23" s="3" t="s">
        <v>547</v>
      </c>
      <c r="D23" s="3" t="s">
        <v>16</v>
      </c>
      <c r="E23" s="4" t="s">
        <v>37</v>
      </c>
      <c r="F23" s="3">
        <v>26</v>
      </c>
      <c r="G23" s="21">
        <v>5.3</v>
      </c>
      <c r="H23" s="21">
        <v>0.77</v>
      </c>
      <c r="Y23" s="26">
        <v>2036</v>
      </c>
    </row>
    <row r="24" spans="2:25" x14ac:dyDescent="0.2">
      <c r="B24" s="3">
        <v>300021</v>
      </c>
      <c r="C24" s="3" t="s">
        <v>464</v>
      </c>
      <c r="D24" s="3" t="s">
        <v>13</v>
      </c>
      <c r="E24" s="4" t="s">
        <v>37</v>
      </c>
      <c r="F24" s="3">
        <v>23</v>
      </c>
      <c r="G24" s="21">
        <v>8.6999999999999993</v>
      </c>
      <c r="H24" s="21">
        <v>0.35</v>
      </c>
      <c r="Y24" s="26">
        <v>2037</v>
      </c>
    </row>
    <row r="25" spans="2:25" x14ac:dyDescent="0.2">
      <c r="B25" s="3">
        <v>300022</v>
      </c>
      <c r="C25" s="3" t="s">
        <v>98</v>
      </c>
      <c r="D25" s="3" t="s">
        <v>23</v>
      </c>
      <c r="E25" s="4" t="s">
        <v>37</v>
      </c>
      <c r="F25" s="3">
        <v>28</v>
      </c>
      <c r="G25" s="21">
        <v>5.0999999999999996</v>
      </c>
      <c r="H25" s="21">
        <v>0.1</v>
      </c>
      <c r="Y25" s="26">
        <v>2038</v>
      </c>
    </row>
    <row r="26" spans="2:25" x14ac:dyDescent="0.2">
      <c r="B26" s="3">
        <v>300023</v>
      </c>
      <c r="C26" s="3" t="s">
        <v>825</v>
      </c>
      <c r="D26" s="3" t="s">
        <v>26</v>
      </c>
      <c r="E26" s="4" t="s">
        <v>37</v>
      </c>
      <c r="F26" s="3">
        <v>26</v>
      </c>
      <c r="G26" s="21">
        <v>7</v>
      </c>
      <c r="H26" s="21">
        <v>0.42</v>
      </c>
      <c r="Y26" s="26">
        <v>2039</v>
      </c>
    </row>
    <row r="27" spans="2:25" x14ac:dyDescent="0.2">
      <c r="B27" s="3">
        <v>300024</v>
      </c>
      <c r="C27" s="3" t="s">
        <v>824</v>
      </c>
      <c r="D27" s="3" t="s">
        <v>26</v>
      </c>
      <c r="E27" s="4" t="s">
        <v>37</v>
      </c>
      <c r="F27" s="3">
        <v>27</v>
      </c>
      <c r="G27" s="21">
        <v>5.8</v>
      </c>
      <c r="H27" s="21">
        <v>0.23</v>
      </c>
      <c r="Y27" s="26">
        <v>2040</v>
      </c>
    </row>
    <row r="28" spans="2:25" x14ac:dyDescent="0.2">
      <c r="B28" s="3">
        <v>300025</v>
      </c>
      <c r="C28" s="3" t="s">
        <v>823</v>
      </c>
      <c r="D28" s="3" t="s">
        <v>24</v>
      </c>
      <c r="E28" s="4" t="s">
        <v>37</v>
      </c>
      <c r="F28" s="3">
        <v>28</v>
      </c>
      <c r="G28" s="21">
        <v>5.2</v>
      </c>
      <c r="H28" s="21">
        <v>0.24</v>
      </c>
    </row>
    <row r="29" spans="2:25" x14ac:dyDescent="0.2">
      <c r="B29" s="3">
        <v>300026</v>
      </c>
      <c r="C29" s="3" t="s">
        <v>822</v>
      </c>
      <c r="D29" s="3" t="s">
        <v>26</v>
      </c>
      <c r="E29" s="4" t="s">
        <v>37</v>
      </c>
      <c r="F29" s="3">
        <v>23</v>
      </c>
      <c r="G29" s="21">
        <v>8.3000000000000007</v>
      </c>
      <c r="H29" s="21">
        <v>0.13</v>
      </c>
    </row>
    <row r="30" spans="2:25" x14ac:dyDescent="0.2">
      <c r="B30" s="3">
        <v>300027</v>
      </c>
      <c r="C30" s="3" t="s">
        <v>821</v>
      </c>
      <c r="D30" s="3" t="s">
        <v>24</v>
      </c>
      <c r="E30" s="4" t="s">
        <v>37</v>
      </c>
      <c r="F30" s="3">
        <v>7</v>
      </c>
      <c r="G30" s="21">
        <v>6.8</v>
      </c>
      <c r="H30" s="21">
        <v>0.39</v>
      </c>
    </row>
    <row r="31" spans="2:25" x14ac:dyDescent="0.2">
      <c r="B31" s="3">
        <v>300028</v>
      </c>
      <c r="C31" s="3" t="s">
        <v>820</v>
      </c>
      <c r="D31" s="3" t="s">
        <v>22</v>
      </c>
      <c r="E31" s="4" t="s">
        <v>37</v>
      </c>
      <c r="F31" s="3">
        <v>6</v>
      </c>
      <c r="G31" s="21">
        <v>7.7</v>
      </c>
      <c r="H31" s="21">
        <v>0.26</v>
      </c>
    </row>
    <row r="32" spans="2:25" x14ac:dyDescent="0.2">
      <c r="B32" s="3">
        <v>300029</v>
      </c>
      <c r="C32" s="3" t="s">
        <v>819</v>
      </c>
      <c r="D32" s="3" t="s">
        <v>15</v>
      </c>
      <c r="E32" s="4" t="s">
        <v>37</v>
      </c>
      <c r="F32" s="3">
        <v>5</v>
      </c>
      <c r="G32" s="21">
        <v>8</v>
      </c>
      <c r="H32" s="21">
        <v>0.46</v>
      </c>
    </row>
    <row r="33" spans="2:8" x14ac:dyDescent="0.2">
      <c r="B33" s="3">
        <v>300030</v>
      </c>
      <c r="C33" s="3" t="s">
        <v>597</v>
      </c>
      <c r="D33" s="3" t="s">
        <v>15</v>
      </c>
      <c r="E33" s="4" t="s">
        <v>37</v>
      </c>
      <c r="F33" s="3">
        <v>23</v>
      </c>
      <c r="G33" s="21">
        <v>6.6</v>
      </c>
      <c r="H33" s="21">
        <v>0.86</v>
      </c>
    </row>
    <row r="34" spans="2:8" x14ac:dyDescent="0.2">
      <c r="B34" s="3">
        <v>300031</v>
      </c>
      <c r="C34" s="3" t="s">
        <v>605</v>
      </c>
      <c r="D34" s="3" t="s">
        <v>15</v>
      </c>
      <c r="E34" s="4" t="s">
        <v>37</v>
      </c>
      <c r="F34" s="3">
        <v>17</v>
      </c>
      <c r="G34" s="21">
        <v>6.3</v>
      </c>
      <c r="H34" s="21">
        <v>0.33</v>
      </c>
    </row>
    <row r="35" spans="2:8" x14ac:dyDescent="0.2">
      <c r="B35" s="3">
        <v>300032</v>
      </c>
      <c r="C35" s="3" t="s">
        <v>707</v>
      </c>
      <c r="D35" s="3" t="s">
        <v>15</v>
      </c>
      <c r="E35" s="4" t="s">
        <v>37</v>
      </c>
      <c r="F35" s="3">
        <v>10</v>
      </c>
      <c r="G35" s="21">
        <v>8</v>
      </c>
      <c r="H35" s="21">
        <v>0.32</v>
      </c>
    </row>
    <row r="36" spans="2:8" x14ac:dyDescent="0.2">
      <c r="B36" s="3">
        <v>300033</v>
      </c>
      <c r="C36" s="3" t="s">
        <v>604</v>
      </c>
      <c r="D36" s="3" t="s">
        <v>15</v>
      </c>
      <c r="E36" s="4" t="s">
        <v>37</v>
      </c>
      <c r="F36" s="3">
        <v>7</v>
      </c>
      <c r="G36" s="21">
        <v>7</v>
      </c>
      <c r="H36" s="21">
        <v>0.72</v>
      </c>
    </row>
    <row r="37" spans="2:8" x14ac:dyDescent="0.2">
      <c r="B37" s="3">
        <v>300034</v>
      </c>
      <c r="C37" s="3" t="s">
        <v>709</v>
      </c>
      <c r="D37" s="3" t="s">
        <v>26</v>
      </c>
      <c r="E37" s="4" t="s">
        <v>37</v>
      </c>
      <c r="F37" s="3">
        <v>14</v>
      </c>
      <c r="G37" s="21">
        <v>7.8</v>
      </c>
      <c r="H37" s="21">
        <v>0.61</v>
      </c>
    </row>
    <row r="38" spans="2:8" x14ac:dyDescent="0.2">
      <c r="B38" s="3">
        <v>300035</v>
      </c>
      <c r="C38" s="3" t="s">
        <v>818</v>
      </c>
      <c r="D38" s="3" t="s">
        <v>26</v>
      </c>
      <c r="E38" s="4" t="s">
        <v>37</v>
      </c>
      <c r="F38" s="3">
        <v>23</v>
      </c>
      <c r="G38" s="21">
        <v>8.4</v>
      </c>
      <c r="H38" s="21">
        <v>0.68</v>
      </c>
    </row>
    <row r="39" spans="2:8" x14ac:dyDescent="0.2">
      <c r="B39" s="3">
        <v>300036</v>
      </c>
      <c r="C39" s="3" t="s">
        <v>673</v>
      </c>
      <c r="D39" s="3" t="s">
        <v>26</v>
      </c>
      <c r="E39" s="4" t="s">
        <v>37</v>
      </c>
      <c r="F39" s="3">
        <v>19</v>
      </c>
      <c r="G39" s="21">
        <v>7.8</v>
      </c>
      <c r="H39" s="21">
        <v>0.18</v>
      </c>
    </row>
    <row r="40" spans="2:8" x14ac:dyDescent="0.2">
      <c r="B40" s="3">
        <v>300037</v>
      </c>
      <c r="C40" s="3" t="s">
        <v>817</v>
      </c>
      <c r="D40" s="3" t="s">
        <v>20</v>
      </c>
      <c r="E40" s="4" t="s">
        <v>37</v>
      </c>
      <c r="F40" s="3">
        <v>21</v>
      </c>
      <c r="G40" s="21">
        <v>6.3</v>
      </c>
      <c r="H40" s="21">
        <v>0.31</v>
      </c>
    </row>
    <row r="41" spans="2:8" x14ac:dyDescent="0.2">
      <c r="B41" s="3">
        <v>300038</v>
      </c>
      <c r="C41" s="3" t="s">
        <v>437</v>
      </c>
      <c r="D41" s="3" t="s">
        <v>26</v>
      </c>
      <c r="E41" s="4" t="s">
        <v>37</v>
      </c>
      <c r="F41" s="3">
        <v>11</v>
      </c>
      <c r="G41" s="21">
        <v>8.5</v>
      </c>
      <c r="H41" s="21">
        <v>0.64</v>
      </c>
    </row>
    <row r="42" spans="2:8" x14ac:dyDescent="0.2">
      <c r="B42" s="3">
        <v>300039</v>
      </c>
      <c r="C42" s="3" t="s">
        <v>816</v>
      </c>
      <c r="D42" s="3" t="s">
        <v>17</v>
      </c>
      <c r="E42" s="4" t="s">
        <v>37</v>
      </c>
      <c r="F42" s="3">
        <v>28</v>
      </c>
      <c r="G42" s="21">
        <v>6.1</v>
      </c>
      <c r="H42" s="21">
        <v>0.28000000000000003</v>
      </c>
    </row>
    <row r="43" spans="2:8" x14ac:dyDescent="0.2">
      <c r="B43" s="3">
        <v>300040</v>
      </c>
      <c r="C43" s="3" t="s">
        <v>607</v>
      </c>
      <c r="D43" s="3" t="s">
        <v>17</v>
      </c>
      <c r="E43" s="4" t="s">
        <v>37</v>
      </c>
      <c r="F43" s="3">
        <v>9</v>
      </c>
      <c r="G43" s="21">
        <v>8.6</v>
      </c>
      <c r="H43" s="21">
        <v>0.27</v>
      </c>
    </row>
    <row r="44" spans="2:8" x14ac:dyDescent="0.2">
      <c r="B44" s="3">
        <v>300041</v>
      </c>
      <c r="C44" s="3" t="s">
        <v>459</v>
      </c>
      <c r="D44" s="3" t="s">
        <v>18</v>
      </c>
      <c r="E44" s="4" t="s">
        <v>37</v>
      </c>
      <c r="F44" s="3">
        <v>22</v>
      </c>
      <c r="G44" s="21">
        <v>6.8</v>
      </c>
      <c r="H44" s="21">
        <v>0.2</v>
      </c>
    </row>
    <row r="45" spans="2:8" x14ac:dyDescent="0.2">
      <c r="B45" s="3">
        <v>300042</v>
      </c>
      <c r="C45" s="3" t="s">
        <v>219</v>
      </c>
      <c r="D45" s="3" t="s">
        <v>19</v>
      </c>
      <c r="E45" s="4" t="s">
        <v>37</v>
      </c>
      <c r="F45" s="3">
        <v>24</v>
      </c>
      <c r="G45" s="21">
        <v>9</v>
      </c>
      <c r="H45" s="21">
        <v>0.41</v>
      </c>
    </row>
    <row r="46" spans="2:8" x14ac:dyDescent="0.2">
      <c r="B46" s="3">
        <v>300043</v>
      </c>
      <c r="C46" s="3" t="s">
        <v>647</v>
      </c>
      <c r="D46" s="3" t="s">
        <v>19</v>
      </c>
      <c r="E46" s="4" t="s">
        <v>37</v>
      </c>
      <c r="F46" s="3">
        <v>14</v>
      </c>
      <c r="G46" s="21">
        <v>6.6</v>
      </c>
      <c r="H46" s="21">
        <v>0.57999999999999996</v>
      </c>
    </row>
    <row r="47" spans="2:8" x14ac:dyDescent="0.2">
      <c r="B47" s="3">
        <v>300044</v>
      </c>
      <c r="C47" s="3" t="s">
        <v>815</v>
      </c>
      <c r="D47" s="3" t="s">
        <v>18</v>
      </c>
      <c r="E47" s="4" t="s">
        <v>37</v>
      </c>
      <c r="F47" s="3">
        <v>25</v>
      </c>
      <c r="G47" s="21">
        <v>5.6</v>
      </c>
      <c r="H47" s="21">
        <v>0.79</v>
      </c>
    </row>
    <row r="48" spans="2:8" x14ac:dyDescent="0.2">
      <c r="B48" s="3">
        <v>300045</v>
      </c>
      <c r="C48" s="3" t="s">
        <v>283</v>
      </c>
      <c r="D48" s="3" t="s">
        <v>18</v>
      </c>
      <c r="E48" s="4" t="s">
        <v>37</v>
      </c>
      <c r="F48" s="3">
        <v>8</v>
      </c>
      <c r="G48" s="21">
        <v>6</v>
      </c>
      <c r="H48" s="21">
        <v>0.13</v>
      </c>
    </row>
    <row r="49" spans="2:8" x14ac:dyDescent="0.2">
      <c r="B49" s="3">
        <v>300046</v>
      </c>
      <c r="C49" s="3" t="s">
        <v>795</v>
      </c>
      <c r="D49" s="3" t="s">
        <v>20</v>
      </c>
      <c r="E49" s="4" t="s">
        <v>37</v>
      </c>
      <c r="F49" s="3">
        <v>12</v>
      </c>
      <c r="G49" s="21">
        <v>7.5</v>
      </c>
      <c r="H49" s="21">
        <v>0.87</v>
      </c>
    </row>
    <row r="50" spans="2:8" x14ac:dyDescent="0.2">
      <c r="B50" s="3">
        <v>300047</v>
      </c>
      <c r="C50" s="3" t="s">
        <v>814</v>
      </c>
      <c r="D50" s="3" t="s">
        <v>21</v>
      </c>
      <c r="E50" s="4" t="s">
        <v>37</v>
      </c>
      <c r="F50" s="3">
        <v>9</v>
      </c>
      <c r="G50" s="21">
        <v>5.3</v>
      </c>
      <c r="H50" s="21">
        <v>0.64</v>
      </c>
    </row>
    <row r="51" spans="2:8" x14ac:dyDescent="0.2">
      <c r="B51" s="3">
        <v>300048</v>
      </c>
      <c r="C51" s="3" t="s">
        <v>813</v>
      </c>
      <c r="D51" s="3" t="s">
        <v>25</v>
      </c>
      <c r="E51" s="4" t="s">
        <v>37</v>
      </c>
      <c r="F51" s="3">
        <v>16</v>
      </c>
      <c r="G51" s="21">
        <v>5.4</v>
      </c>
      <c r="H51" s="21">
        <v>0.66</v>
      </c>
    </row>
    <row r="52" spans="2:8" x14ac:dyDescent="0.2">
      <c r="B52" s="3">
        <v>300049</v>
      </c>
      <c r="C52" s="3" t="s">
        <v>812</v>
      </c>
      <c r="D52" s="3" t="s">
        <v>25</v>
      </c>
      <c r="E52" s="4" t="s">
        <v>37</v>
      </c>
      <c r="F52" s="3">
        <v>12</v>
      </c>
      <c r="G52" s="21">
        <v>8.8000000000000007</v>
      </c>
      <c r="H52" s="21">
        <v>0.65</v>
      </c>
    </row>
    <row r="53" spans="2:8" x14ac:dyDescent="0.2">
      <c r="B53" s="3">
        <v>300050</v>
      </c>
      <c r="C53" s="3" t="s">
        <v>811</v>
      </c>
      <c r="D53" s="3" t="s">
        <v>25</v>
      </c>
      <c r="E53" s="4" t="s">
        <v>37</v>
      </c>
      <c r="F53" s="3">
        <v>6</v>
      </c>
      <c r="G53" s="21">
        <v>8.3000000000000007</v>
      </c>
      <c r="H53" s="21">
        <v>0.19</v>
      </c>
    </row>
    <row r="54" spans="2:8" x14ac:dyDescent="0.2">
      <c r="B54" s="3">
        <v>300051</v>
      </c>
      <c r="C54" s="3" t="s">
        <v>810</v>
      </c>
      <c r="D54" s="3" t="s">
        <v>25</v>
      </c>
      <c r="E54" s="4" t="s">
        <v>37</v>
      </c>
      <c r="F54" s="3">
        <v>27</v>
      </c>
      <c r="G54" s="21">
        <v>9</v>
      </c>
      <c r="H54" s="21">
        <v>0.27</v>
      </c>
    </row>
    <row r="55" spans="2:8" x14ac:dyDescent="0.2">
      <c r="B55" s="3">
        <v>300052</v>
      </c>
      <c r="C55" s="3" t="s">
        <v>809</v>
      </c>
      <c r="D55" s="3" t="s">
        <v>19</v>
      </c>
      <c r="E55" s="4" t="s">
        <v>37</v>
      </c>
      <c r="F55" s="3">
        <v>22</v>
      </c>
      <c r="G55" s="21">
        <v>8</v>
      </c>
      <c r="H55" s="21">
        <v>0.68</v>
      </c>
    </row>
    <row r="56" spans="2:8" x14ac:dyDescent="0.2">
      <c r="B56" s="3">
        <v>300053</v>
      </c>
      <c r="C56" s="3" t="s">
        <v>808</v>
      </c>
      <c r="D56" s="3" t="s">
        <v>19</v>
      </c>
      <c r="E56" s="4" t="s">
        <v>37</v>
      </c>
      <c r="F56" s="3">
        <v>8</v>
      </c>
      <c r="G56" s="21">
        <v>7.9</v>
      </c>
      <c r="H56" s="21">
        <v>0.64</v>
      </c>
    </row>
    <row r="57" spans="2:8" x14ac:dyDescent="0.2">
      <c r="B57" s="3">
        <v>300054</v>
      </c>
      <c r="C57" s="3" t="s">
        <v>807</v>
      </c>
      <c r="D57" s="3" t="s">
        <v>17</v>
      </c>
      <c r="E57" s="4" t="s">
        <v>37</v>
      </c>
      <c r="F57" s="3">
        <v>10</v>
      </c>
      <c r="G57" s="21">
        <v>7.1</v>
      </c>
      <c r="H57" s="21">
        <v>0.25</v>
      </c>
    </row>
    <row r="58" spans="2:8" x14ac:dyDescent="0.2">
      <c r="B58" s="3">
        <v>300055</v>
      </c>
      <c r="C58" s="3" t="s">
        <v>632</v>
      </c>
      <c r="D58" s="3" t="s">
        <v>22</v>
      </c>
      <c r="E58" s="4" t="s">
        <v>37</v>
      </c>
      <c r="F58" s="3">
        <v>29</v>
      </c>
      <c r="G58" s="21">
        <v>6.3</v>
      </c>
      <c r="H58" s="21">
        <v>0.5</v>
      </c>
    </row>
    <row r="59" spans="2:8" x14ac:dyDescent="0.2">
      <c r="B59" s="3">
        <v>300056</v>
      </c>
      <c r="C59" s="3" t="s">
        <v>806</v>
      </c>
      <c r="D59" s="3" t="s">
        <v>17</v>
      </c>
      <c r="E59" s="4" t="s">
        <v>37</v>
      </c>
      <c r="F59" s="3">
        <v>21</v>
      </c>
      <c r="G59" s="21">
        <v>6.6</v>
      </c>
      <c r="H59" s="21">
        <v>0.28999999999999998</v>
      </c>
    </row>
    <row r="60" spans="2:8" x14ac:dyDescent="0.2">
      <c r="B60" s="3">
        <v>300057</v>
      </c>
      <c r="C60" s="3" t="s">
        <v>169</v>
      </c>
      <c r="D60" s="3" t="s">
        <v>17</v>
      </c>
      <c r="E60" s="4" t="s">
        <v>37</v>
      </c>
      <c r="F60" s="3">
        <v>20</v>
      </c>
      <c r="G60" s="21">
        <v>5.7</v>
      </c>
      <c r="H60" s="21">
        <v>0.8</v>
      </c>
    </row>
    <row r="61" spans="2:8" x14ac:dyDescent="0.2">
      <c r="B61" s="3">
        <v>300058</v>
      </c>
      <c r="C61" s="3" t="s">
        <v>47</v>
      </c>
      <c r="D61" s="3" t="s">
        <v>17</v>
      </c>
      <c r="E61" s="4" t="s">
        <v>37</v>
      </c>
      <c r="F61" s="3">
        <v>10</v>
      </c>
      <c r="G61" s="21">
        <v>6</v>
      </c>
      <c r="H61" s="21">
        <v>0.61</v>
      </c>
    </row>
    <row r="62" spans="2:8" x14ac:dyDescent="0.2">
      <c r="B62" s="3">
        <v>300059</v>
      </c>
      <c r="C62" s="3" t="s">
        <v>564</v>
      </c>
      <c r="D62" s="3" t="s">
        <v>20</v>
      </c>
      <c r="E62" s="4" t="s">
        <v>37</v>
      </c>
      <c r="F62" s="3">
        <v>17</v>
      </c>
      <c r="G62" s="21">
        <v>6.2</v>
      </c>
      <c r="H62" s="21">
        <v>0.56000000000000005</v>
      </c>
    </row>
    <row r="63" spans="2:8" x14ac:dyDescent="0.2">
      <c r="B63" s="3">
        <v>300060</v>
      </c>
      <c r="C63" s="3" t="s">
        <v>158</v>
      </c>
      <c r="D63" s="3" t="s">
        <v>19</v>
      </c>
      <c r="E63" s="4" t="s">
        <v>37</v>
      </c>
      <c r="F63" s="3">
        <v>16</v>
      </c>
      <c r="G63" s="21">
        <v>6.8</v>
      </c>
      <c r="H63" s="21">
        <v>0.66</v>
      </c>
    </row>
    <row r="64" spans="2:8" x14ac:dyDescent="0.2">
      <c r="B64" s="3">
        <v>300061</v>
      </c>
      <c r="C64" s="3" t="s">
        <v>434</v>
      </c>
      <c r="D64" s="3" t="s">
        <v>19</v>
      </c>
      <c r="E64" s="4" t="s">
        <v>37</v>
      </c>
      <c r="F64" s="3">
        <v>18</v>
      </c>
      <c r="G64" s="21">
        <v>5</v>
      </c>
      <c r="H64" s="21">
        <v>0.75</v>
      </c>
    </row>
    <row r="65" spans="2:8" x14ac:dyDescent="0.2">
      <c r="B65" s="3">
        <v>300062</v>
      </c>
      <c r="C65" s="3" t="s">
        <v>805</v>
      </c>
      <c r="D65" s="3" t="s">
        <v>18</v>
      </c>
      <c r="E65" s="4" t="s">
        <v>37</v>
      </c>
      <c r="F65" s="3">
        <v>22</v>
      </c>
      <c r="G65" s="21">
        <v>7.3</v>
      </c>
      <c r="H65" s="21">
        <v>0.67</v>
      </c>
    </row>
    <row r="66" spans="2:8" x14ac:dyDescent="0.2">
      <c r="B66" s="3">
        <v>300063</v>
      </c>
      <c r="C66" s="3" t="s">
        <v>804</v>
      </c>
      <c r="D66" s="3" t="s">
        <v>18</v>
      </c>
      <c r="E66" s="4" t="s">
        <v>37</v>
      </c>
      <c r="F66" s="3">
        <v>25</v>
      </c>
      <c r="G66" s="21">
        <v>8.8000000000000007</v>
      </c>
      <c r="H66" s="21">
        <v>0.76</v>
      </c>
    </row>
    <row r="67" spans="2:8" x14ac:dyDescent="0.2">
      <c r="B67" s="3">
        <v>300064</v>
      </c>
      <c r="C67" s="3" t="s">
        <v>153</v>
      </c>
      <c r="D67" s="3" t="s">
        <v>19</v>
      </c>
      <c r="E67" s="4" t="s">
        <v>37</v>
      </c>
      <c r="F67" s="3">
        <v>7</v>
      </c>
      <c r="G67" s="21">
        <v>8.4</v>
      </c>
      <c r="H67" s="21">
        <v>0.1</v>
      </c>
    </row>
    <row r="68" spans="2:8" x14ac:dyDescent="0.2">
      <c r="B68" s="3">
        <v>300065</v>
      </c>
      <c r="C68" s="3" t="s">
        <v>803</v>
      </c>
      <c r="D68" s="3" t="s">
        <v>26</v>
      </c>
      <c r="E68" s="4" t="s">
        <v>37</v>
      </c>
      <c r="F68" s="3">
        <v>28</v>
      </c>
      <c r="G68" s="21">
        <v>8.4</v>
      </c>
      <c r="H68" s="21">
        <v>0.64</v>
      </c>
    </row>
    <row r="69" spans="2:8" x14ac:dyDescent="0.2">
      <c r="B69" s="3">
        <v>300066</v>
      </c>
      <c r="C69" s="3" t="s">
        <v>62</v>
      </c>
      <c r="D69" s="3" t="s">
        <v>18</v>
      </c>
      <c r="E69" s="4" t="s">
        <v>37</v>
      </c>
      <c r="F69" s="3">
        <v>5</v>
      </c>
      <c r="G69" s="21">
        <v>6.1</v>
      </c>
      <c r="H69" s="21">
        <v>0.27</v>
      </c>
    </row>
    <row r="70" spans="2:8" x14ac:dyDescent="0.2">
      <c r="B70" s="3">
        <v>300067</v>
      </c>
      <c r="C70" s="3" t="s">
        <v>684</v>
      </c>
      <c r="D70" s="3" t="s">
        <v>26</v>
      </c>
      <c r="E70" s="4" t="s">
        <v>37</v>
      </c>
      <c r="F70" s="3">
        <v>5</v>
      </c>
      <c r="G70" s="21">
        <v>7.3</v>
      </c>
      <c r="H70" s="21">
        <v>0.63</v>
      </c>
    </row>
    <row r="71" spans="2:8" x14ac:dyDescent="0.2">
      <c r="B71" s="3">
        <v>300068</v>
      </c>
      <c r="C71" s="3" t="s">
        <v>685</v>
      </c>
      <c r="D71" s="3" t="s">
        <v>26</v>
      </c>
      <c r="E71" s="4" t="s">
        <v>37</v>
      </c>
      <c r="F71" s="3">
        <v>9</v>
      </c>
      <c r="G71" s="21">
        <v>8.5</v>
      </c>
      <c r="H71" s="21">
        <v>0.13</v>
      </c>
    </row>
    <row r="72" spans="2:8" x14ac:dyDescent="0.2">
      <c r="B72" s="3">
        <v>300069</v>
      </c>
      <c r="C72" s="3" t="s">
        <v>88</v>
      </c>
      <c r="D72" s="3" t="s">
        <v>16</v>
      </c>
      <c r="E72" s="4" t="s">
        <v>37</v>
      </c>
      <c r="F72" s="3">
        <v>27</v>
      </c>
      <c r="G72" s="21">
        <v>5</v>
      </c>
      <c r="H72" s="21">
        <v>0.23</v>
      </c>
    </row>
    <row r="73" spans="2:8" x14ac:dyDescent="0.2">
      <c r="B73" s="3">
        <v>300070</v>
      </c>
      <c r="C73" s="3" t="s">
        <v>802</v>
      </c>
      <c r="D73" s="3" t="s">
        <v>21</v>
      </c>
      <c r="E73" s="4" t="s">
        <v>37</v>
      </c>
      <c r="F73" s="3">
        <v>10</v>
      </c>
      <c r="G73" s="21">
        <v>7.6</v>
      </c>
      <c r="H73" s="21">
        <v>0.4</v>
      </c>
    </row>
    <row r="74" spans="2:8" x14ac:dyDescent="0.2">
      <c r="B74" s="3">
        <v>300071</v>
      </c>
      <c r="C74" s="3" t="s">
        <v>801</v>
      </c>
      <c r="D74" s="3" t="s">
        <v>25</v>
      </c>
      <c r="E74" s="4" t="s">
        <v>37</v>
      </c>
      <c r="F74" s="3">
        <v>30</v>
      </c>
      <c r="G74" s="21">
        <v>7.8</v>
      </c>
      <c r="H74" s="21">
        <v>0.39</v>
      </c>
    </row>
    <row r="75" spans="2:8" x14ac:dyDescent="0.2">
      <c r="B75" s="3">
        <v>300072</v>
      </c>
      <c r="C75" s="3" t="s">
        <v>800</v>
      </c>
      <c r="D75" s="3" t="s">
        <v>25</v>
      </c>
      <c r="E75" s="4" t="s">
        <v>37</v>
      </c>
      <c r="F75" s="3">
        <v>18</v>
      </c>
      <c r="G75" s="21">
        <v>7.4</v>
      </c>
      <c r="H75" s="21">
        <v>0.64</v>
      </c>
    </row>
    <row r="76" spans="2:8" x14ac:dyDescent="0.2">
      <c r="B76" s="3">
        <v>300073</v>
      </c>
      <c r="C76" s="3" t="s">
        <v>47</v>
      </c>
      <c r="D76" s="3" t="s">
        <v>17</v>
      </c>
      <c r="E76" s="4" t="s">
        <v>37</v>
      </c>
      <c r="F76" s="3">
        <v>7</v>
      </c>
      <c r="G76" s="21">
        <v>6.9</v>
      </c>
      <c r="H76" s="21">
        <v>0.26</v>
      </c>
    </row>
    <row r="77" spans="2:8" x14ac:dyDescent="0.2">
      <c r="B77" s="3">
        <v>300074</v>
      </c>
      <c r="C77" s="3" t="s">
        <v>799</v>
      </c>
      <c r="D77" s="3" t="s">
        <v>26</v>
      </c>
      <c r="E77" s="4" t="s">
        <v>37</v>
      </c>
      <c r="F77" s="3">
        <v>10</v>
      </c>
      <c r="G77" s="21">
        <v>5.6</v>
      </c>
      <c r="H77" s="21">
        <v>0.7</v>
      </c>
    </row>
    <row r="78" spans="2:8" x14ac:dyDescent="0.2">
      <c r="B78" s="3">
        <v>300075</v>
      </c>
      <c r="C78" s="3" t="s">
        <v>433</v>
      </c>
      <c r="D78" s="3" t="s">
        <v>23</v>
      </c>
      <c r="E78" s="4" t="s">
        <v>37</v>
      </c>
      <c r="F78" s="3">
        <v>27</v>
      </c>
      <c r="G78" s="21">
        <v>5.8</v>
      </c>
      <c r="H78" s="21">
        <v>0.56999999999999995</v>
      </c>
    </row>
    <row r="79" spans="2:8" x14ac:dyDescent="0.2">
      <c r="B79" s="3">
        <v>300076</v>
      </c>
      <c r="C79" s="3" t="s">
        <v>153</v>
      </c>
      <c r="D79" s="3" t="s">
        <v>19</v>
      </c>
      <c r="E79" s="4" t="s">
        <v>37</v>
      </c>
      <c r="F79" s="3">
        <v>11</v>
      </c>
      <c r="G79" s="21">
        <v>5.7</v>
      </c>
      <c r="H79" s="21">
        <v>0.11</v>
      </c>
    </row>
    <row r="80" spans="2:8" x14ac:dyDescent="0.2">
      <c r="B80" s="3">
        <v>300077</v>
      </c>
      <c r="C80" s="3" t="s">
        <v>170</v>
      </c>
      <c r="D80" s="3" t="s">
        <v>19</v>
      </c>
      <c r="E80" s="4" t="s">
        <v>37</v>
      </c>
      <c r="F80" s="3">
        <v>29</v>
      </c>
      <c r="G80" s="21">
        <v>7.2</v>
      </c>
      <c r="H80" s="21">
        <v>0.64</v>
      </c>
    </row>
    <row r="81" spans="2:8" x14ac:dyDescent="0.2">
      <c r="B81" s="3">
        <v>300078</v>
      </c>
      <c r="C81" s="3" t="s">
        <v>798</v>
      </c>
      <c r="D81" s="3" t="s">
        <v>15</v>
      </c>
      <c r="E81" s="4" t="s">
        <v>37</v>
      </c>
      <c r="F81" s="3">
        <v>20</v>
      </c>
      <c r="G81" s="21">
        <v>5</v>
      </c>
      <c r="H81" s="21">
        <v>0.21</v>
      </c>
    </row>
    <row r="82" spans="2:8" x14ac:dyDescent="0.2">
      <c r="B82" s="3">
        <v>300079</v>
      </c>
      <c r="C82" s="3" t="s">
        <v>797</v>
      </c>
      <c r="D82" s="3" t="s">
        <v>22</v>
      </c>
      <c r="E82" s="4" t="s">
        <v>37</v>
      </c>
      <c r="F82" s="3">
        <v>11</v>
      </c>
      <c r="G82" s="21">
        <v>7.5</v>
      </c>
      <c r="H82" s="21">
        <v>0.16</v>
      </c>
    </row>
    <row r="83" spans="2:8" x14ac:dyDescent="0.2">
      <c r="B83" s="3">
        <v>300080</v>
      </c>
      <c r="C83" s="3" t="s">
        <v>796</v>
      </c>
      <c r="D83" s="3" t="s">
        <v>22</v>
      </c>
      <c r="E83" s="4" t="s">
        <v>37</v>
      </c>
      <c r="F83" s="3">
        <v>18</v>
      </c>
      <c r="G83" s="21">
        <v>5.6</v>
      </c>
      <c r="H83" s="21">
        <v>0.73</v>
      </c>
    </row>
    <row r="84" spans="2:8" x14ac:dyDescent="0.2">
      <c r="B84" s="3">
        <v>300081</v>
      </c>
      <c r="C84" s="3" t="s">
        <v>632</v>
      </c>
      <c r="D84" s="3" t="s">
        <v>22</v>
      </c>
      <c r="E84" s="4" t="s">
        <v>37</v>
      </c>
      <c r="F84" s="3">
        <v>23</v>
      </c>
      <c r="G84" s="21">
        <v>5.7</v>
      </c>
      <c r="H84" s="21">
        <v>0.88</v>
      </c>
    </row>
    <row r="85" spans="2:8" x14ac:dyDescent="0.2">
      <c r="B85" s="3">
        <v>300082</v>
      </c>
      <c r="C85" s="3" t="s">
        <v>469</v>
      </c>
      <c r="D85" s="3" t="s">
        <v>14</v>
      </c>
      <c r="E85" s="4" t="s">
        <v>37</v>
      </c>
      <c r="F85" s="3">
        <v>12</v>
      </c>
      <c r="G85" s="21">
        <v>8.3000000000000007</v>
      </c>
      <c r="H85" s="21">
        <v>0.81</v>
      </c>
    </row>
    <row r="86" spans="2:8" x14ac:dyDescent="0.2">
      <c r="B86" s="3">
        <v>300083</v>
      </c>
      <c r="C86" s="3" t="s">
        <v>310</v>
      </c>
      <c r="D86" s="3" t="s">
        <v>24</v>
      </c>
      <c r="E86" s="4" t="s">
        <v>37</v>
      </c>
      <c r="F86" s="3">
        <v>5</v>
      </c>
      <c r="G86" s="21">
        <v>7.6</v>
      </c>
      <c r="H86" s="21">
        <v>0.54</v>
      </c>
    </row>
    <row r="87" spans="2:8" x14ac:dyDescent="0.2">
      <c r="B87" s="3">
        <v>300084</v>
      </c>
      <c r="C87" s="3" t="s">
        <v>312</v>
      </c>
      <c r="D87" s="3" t="s">
        <v>14</v>
      </c>
      <c r="E87" s="4" t="s">
        <v>37</v>
      </c>
      <c r="F87" s="3">
        <v>18</v>
      </c>
      <c r="G87" s="21">
        <v>6.9</v>
      </c>
      <c r="H87" s="21">
        <v>0.62</v>
      </c>
    </row>
    <row r="88" spans="2:8" x14ac:dyDescent="0.2">
      <c r="B88" s="3">
        <v>300085</v>
      </c>
      <c r="C88" s="3" t="s">
        <v>125</v>
      </c>
      <c r="D88" s="3" t="s">
        <v>26</v>
      </c>
      <c r="E88" s="4" t="s">
        <v>37</v>
      </c>
      <c r="F88" s="3">
        <v>27</v>
      </c>
      <c r="G88" s="21">
        <v>6.6</v>
      </c>
      <c r="H88" s="21">
        <v>0.67</v>
      </c>
    </row>
    <row r="89" spans="2:8" x14ac:dyDescent="0.2">
      <c r="B89" s="3">
        <v>300086</v>
      </c>
      <c r="C89" s="3" t="s">
        <v>680</v>
      </c>
      <c r="D89" s="3" t="s">
        <v>26</v>
      </c>
      <c r="E89" s="4" t="s">
        <v>37</v>
      </c>
      <c r="F89" s="3">
        <v>21</v>
      </c>
      <c r="G89" s="21">
        <v>7.2</v>
      </c>
      <c r="H89" s="21">
        <v>0.69</v>
      </c>
    </row>
    <row r="90" spans="2:8" x14ac:dyDescent="0.2">
      <c r="B90" s="3">
        <v>300087</v>
      </c>
      <c r="C90" s="3" t="s">
        <v>795</v>
      </c>
      <c r="D90" s="3" t="s">
        <v>20</v>
      </c>
      <c r="E90" s="4" t="s">
        <v>37</v>
      </c>
      <c r="F90" s="3">
        <v>28</v>
      </c>
      <c r="G90" s="21">
        <v>9</v>
      </c>
      <c r="H90" s="21">
        <v>0.71</v>
      </c>
    </row>
    <row r="91" spans="2:8" x14ac:dyDescent="0.2">
      <c r="B91" s="3">
        <v>300088</v>
      </c>
      <c r="C91" s="3" t="s">
        <v>246</v>
      </c>
      <c r="D91" s="3" t="s">
        <v>15</v>
      </c>
      <c r="E91" s="4" t="s">
        <v>37</v>
      </c>
      <c r="F91" s="3">
        <v>17</v>
      </c>
      <c r="G91" s="21">
        <v>8.1</v>
      </c>
      <c r="H91" s="21">
        <v>0.18</v>
      </c>
    </row>
    <row r="92" spans="2:8" x14ac:dyDescent="0.2">
      <c r="B92" s="3">
        <v>300089</v>
      </c>
      <c r="C92" s="3" t="s">
        <v>794</v>
      </c>
      <c r="D92" s="3" t="s">
        <v>22</v>
      </c>
      <c r="E92" s="4" t="s">
        <v>37</v>
      </c>
      <c r="F92" s="3">
        <v>22</v>
      </c>
      <c r="G92" s="21">
        <v>6</v>
      </c>
      <c r="H92" s="21">
        <v>0.39</v>
      </c>
    </row>
    <row r="93" spans="2:8" x14ac:dyDescent="0.2">
      <c r="B93" s="3">
        <v>300090</v>
      </c>
      <c r="C93" s="3" t="s">
        <v>793</v>
      </c>
      <c r="D93" s="3" t="s">
        <v>24</v>
      </c>
      <c r="E93" s="4" t="s">
        <v>37</v>
      </c>
      <c r="F93" s="3">
        <v>21</v>
      </c>
      <c r="G93" s="21">
        <v>6.2</v>
      </c>
      <c r="H93" s="21">
        <v>0.8</v>
      </c>
    </row>
    <row r="94" spans="2:8" x14ac:dyDescent="0.2">
      <c r="B94" s="3">
        <v>300091</v>
      </c>
      <c r="C94" s="3" t="s">
        <v>792</v>
      </c>
      <c r="D94" s="3" t="s">
        <v>14</v>
      </c>
      <c r="E94" s="4" t="s">
        <v>37</v>
      </c>
      <c r="F94" s="3">
        <v>18</v>
      </c>
      <c r="G94" s="21">
        <v>7.8</v>
      </c>
      <c r="H94" s="21">
        <v>0.59</v>
      </c>
    </row>
    <row r="95" spans="2:8" x14ac:dyDescent="0.2">
      <c r="B95" s="3">
        <v>300092</v>
      </c>
      <c r="C95" s="3" t="s">
        <v>164</v>
      </c>
      <c r="D95" s="3" t="s">
        <v>14</v>
      </c>
      <c r="E95" s="4" t="s">
        <v>37</v>
      </c>
      <c r="F95" s="3">
        <v>26</v>
      </c>
      <c r="G95" s="21">
        <v>5.0999999999999996</v>
      </c>
      <c r="H95" s="21">
        <v>0.74</v>
      </c>
    </row>
    <row r="96" spans="2:8" x14ac:dyDescent="0.2">
      <c r="B96" s="3">
        <v>300093</v>
      </c>
      <c r="C96" s="3" t="s">
        <v>431</v>
      </c>
      <c r="D96" s="3" t="s">
        <v>26</v>
      </c>
      <c r="E96" s="4" t="s">
        <v>37</v>
      </c>
      <c r="F96" s="3">
        <v>13</v>
      </c>
      <c r="G96" s="21">
        <v>6.8</v>
      </c>
      <c r="H96" s="21">
        <v>0.65</v>
      </c>
    </row>
    <row r="97" spans="2:8" x14ac:dyDescent="0.2">
      <c r="B97" s="3">
        <v>300094</v>
      </c>
      <c r="C97" s="3" t="s">
        <v>791</v>
      </c>
      <c r="D97" s="3" t="s">
        <v>19</v>
      </c>
      <c r="E97" s="4" t="s">
        <v>37</v>
      </c>
      <c r="F97" s="3">
        <v>11</v>
      </c>
      <c r="G97" s="21">
        <v>7</v>
      </c>
      <c r="H97" s="21">
        <v>0.47</v>
      </c>
    </row>
    <row r="98" spans="2:8" x14ac:dyDescent="0.2">
      <c r="B98" s="3">
        <v>300095</v>
      </c>
      <c r="C98" s="3" t="s">
        <v>790</v>
      </c>
      <c r="D98" s="3" t="s">
        <v>17</v>
      </c>
      <c r="E98" s="4" t="s">
        <v>37</v>
      </c>
      <c r="F98" s="3">
        <v>9</v>
      </c>
      <c r="G98" s="21">
        <v>6.8</v>
      </c>
      <c r="H98" s="21">
        <v>0.68</v>
      </c>
    </row>
    <row r="99" spans="2:8" x14ac:dyDescent="0.2">
      <c r="B99" s="3">
        <v>300096</v>
      </c>
      <c r="C99" s="3" t="s">
        <v>404</v>
      </c>
      <c r="D99" s="3" t="s">
        <v>14</v>
      </c>
      <c r="E99" s="4" t="s">
        <v>37</v>
      </c>
      <c r="F99" s="3">
        <v>21</v>
      </c>
      <c r="G99" s="21">
        <v>6.3</v>
      </c>
      <c r="H99" s="21">
        <v>0.28999999999999998</v>
      </c>
    </row>
    <row r="100" spans="2:8" x14ac:dyDescent="0.2">
      <c r="B100" s="3">
        <v>300097</v>
      </c>
      <c r="C100" s="3" t="s">
        <v>789</v>
      </c>
      <c r="D100" s="3" t="s">
        <v>26</v>
      </c>
      <c r="E100" s="4" t="s">
        <v>37</v>
      </c>
      <c r="F100" s="3">
        <v>30</v>
      </c>
      <c r="G100" s="21">
        <v>7.6</v>
      </c>
      <c r="H100" s="21">
        <v>0.27</v>
      </c>
    </row>
    <row r="101" spans="2:8" x14ac:dyDescent="0.2">
      <c r="B101" s="3">
        <v>300098</v>
      </c>
      <c r="C101" s="3" t="s">
        <v>439</v>
      </c>
      <c r="D101" s="3" t="s">
        <v>17</v>
      </c>
      <c r="E101" s="4" t="s">
        <v>37</v>
      </c>
      <c r="F101" s="3">
        <v>26</v>
      </c>
      <c r="G101" s="21">
        <v>7.7</v>
      </c>
      <c r="H101" s="21">
        <v>0.38</v>
      </c>
    </row>
    <row r="102" spans="2:8" x14ac:dyDescent="0.2">
      <c r="B102" s="3">
        <v>300099</v>
      </c>
      <c r="C102" s="3" t="s">
        <v>673</v>
      </c>
      <c r="D102" s="3" t="s">
        <v>26</v>
      </c>
      <c r="E102" s="4" t="s">
        <v>37</v>
      </c>
      <c r="F102" s="3">
        <v>27</v>
      </c>
      <c r="G102" s="21">
        <v>5.5</v>
      </c>
      <c r="H102" s="21">
        <v>0.75</v>
      </c>
    </row>
    <row r="103" spans="2:8" x14ac:dyDescent="0.2">
      <c r="B103" s="3">
        <v>300100</v>
      </c>
      <c r="C103" s="3" t="s">
        <v>788</v>
      </c>
      <c r="D103" s="3" t="s">
        <v>26</v>
      </c>
      <c r="E103" s="4" t="s">
        <v>37</v>
      </c>
      <c r="F103" s="3">
        <v>8</v>
      </c>
      <c r="G103" s="21">
        <v>7.3</v>
      </c>
      <c r="H103" s="21">
        <v>0.73</v>
      </c>
    </row>
    <row r="104" spans="2:8" x14ac:dyDescent="0.2">
      <c r="B104" s="3">
        <v>300101</v>
      </c>
      <c r="C104" s="3" t="s">
        <v>787</v>
      </c>
      <c r="D104" s="3" t="s">
        <v>26</v>
      </c>
      <c r="E104" s="4" t="s">
        <v>37</v>
      </c>
      <c r="F104" s="3">
        <v>15</v>
      </c>
      <c r="G104" s="21">
        <v>8</v>
      </c>
      <c r="H104" s="21">
        <v>0.13</v>
      </c>
    </row>
    <row r="105" spans="2:8" x14ac:dyDescent="0.2">
      <c r="B105" s="3">
        <v>300102</v>
      </c>
      <c r="C105" s="3" t="s">
        <v>786</v>
      </c>
      <c r="D105" s="3" t="s">
        <v>18</v>
      </c>
      <c r="E105" s="4" t="s">
        <v>37</v>
      </c>
      <c r="F105" s="3">
        <v>12</v>
      </c>
      <c r="G105" s="21">
        <v>8.1999999999999993</v>
      </c>
      <c r="H105" s="21">
        <v>0.36</v>
      </c>
    </row>
    <row r="106" spans="2:8" x14ac:dyDescent="0.2">
      <c r="B106" s="3">
        <v>300103</v>
      </c>
      <c r="C106" s="3" t="s">
        <v>587</v>
      </c>
      <c r="D106" s="3" t="s">
        <v>26</v>
      </c>
      <c r="E106" s="4" t="s">
        <v>37</v>
      </c>
      <c r="F106" s="3">
        <v>19</v>
      </c>
      <c r="G106" s="21">
        <v>5.5</v>
      </c>
      <c r="H106" s="21">
        <v>0.22</v>
      </c>
    </row>
    <row r="107" spans="2:8" x14ac:dyDescent="0.2">
      <c r="B107" s="3">
        <v>300104</v>
      </c>
      <c r="C107" s="3" t="s">
        <v>785</v>
      </c>
      <c r="D107" s="3" t="s">
        <v>18</v>
      </c>
      <c r="E107" s="4" t="s">
        <v>37</v>
      </c>
      <c r="F107" s="3">
        <v>14</v>
      </c>
      <c r="G107" s="21">
        <v>5.4</v>
      </c>
      <c r="H107" s="21">
        <v>0.17</v>
      </c>
    </row>
    <row r="108" spans="2:8" x14ac:dyDescent="0.2">
      <c r="B108" s="3">
        <v>300105</v>
      </c>
      <c r="C108" s="3" t="s">
        <v>288</v>
      </c>
      <c r="D108" s="3" t="s">
        <v>18</v>
      </c>
      <c r="E108" s="4" t="s">
        <v>37</v>
      </c>
      <c r="F108" s="3">
        <v>7</v>
      </c>
      <c r="G108" s="21">
        <v>5.9</v>
      </c>
      <c r="H108" s="21">
        <v>0.56999999999999995</v>
      </c>
    </row>
    <row r="109" spans="2:8" x14ac:dyDescent="0.2">
      <c r="B109" s="3">
        <v>300106</v>
      </c>
      <c r="C109" s="3" t="s">
        <v>784</v>
      </c>
      <c r="D109" s="3" t="s">
        <v>17</v>
      </c>
      <c r="E109" s="4" t="s">
        <v>37</v>
      </c>
      <c r="F109" s="3">
        <v>29</v>
      </c>
      <c r="G109" s="21">
        <v>8.1999999999999993</v>
      </c>
      <c r="H109" s="21">
        <v>0.48</v>
      </c>
    </row>
    <row r="110" spans="2:8" x14ac:dyDescent="0.2">
      <c r="B110" s="3">
        <v>300107</v>
      </c>
      <c r="C110" s="3" t="s">
        <v>553</v>
      </c>
      <c r="D110" s="3" t="s">
        <v>17</v>
      </c>
      <c r="E110" s="4" t="s">
        <v>37</v>
      </c>
      <c r="F110" s="3">
        <v>17</v>
      </c>
      <c r="G110" s="21">
        <v>8.1</v>
      </c>
      <c r="H110" s="21">
        <v>0.21</v>
      </c>
    </row>
    <row r="111" spans="2:8" x14ac:dyDescent="0.2">
      <c r="B111" s="3">
        <v>300108</v>
      </c>
      <c r="C111" s="3" t="s">
        <v>518</v>
      </c>
      <c r="D111" s="3" t="s">
        <v>17</v>
      </c>
      <c r="E111" s="4" t="s">
        <v>37</v>
      </c>
      <c r="F111" s="3">
        <v>19</v>
      </c>
      <c r="G111" s="21">
        <v>7.4</v>
      </c>
      <c r="H111" s="21">
        <v>0.81</v>
      </c>
    </row>
    <row r="112" spans="2:8" x14ac:dyDescent="0.2">
      <c r="B112" s="3">
        <v>300109</v>
      </c>
      <c r="C112" s="3" t="s">
        <v>570</v>
      </c>
      <c r="D112" s="3" t="s">
        <v>17</v>
      </c>
      <c r="E112" s="4" t="s">
        <v>37</v>
      </c>
      <c r="F112" s="3">
        <v>12</v>
      </c>
      <c r="G112" s="21">
        <v>7.3</v>
      </c>
      <c r="H112" s="21">
        <v>0.32</v>
      </c>
    </row>
    <row r="113" spans="2:8" x14ac:dyDescent="0.2">
      <c r="B113" s="3">
        <v>300110</v>
      </c>
      <c r="C113" s="3" t="s">
        <v>783</v>
      </c>
      <c r="D113" s="3" t="s">
        <v>26</v>
      </c>
      <c r="E113" s="4" t="s">
        <v>37</v>
      </c>
      <c r="F113" s="3">
        <v>29</v>
      </c>
      <c r="G113" s="21">
        <v>7.6</v>
      </c>
      <c r="H113" s="21">
        <v>0.16</v>
      </c>
    </row>
    <row r="114" spans="2:8" x14ac:dyDescent="0.2">
      <c r="B114" s="3">
        <v>300111</v>
      </c>
      <c r="C114" s="3" t="s">
        <v>782</v>
      </c>
      <c r="D114" s="3" t="s">
        <v>26</v>
      </c>
      <c r="E114" s="4" t="s">
        <v>37</v>
      </c>
      <c r="F114" s="3">
        <v>30</v>
      </c>
      <c r="G114" s="21">
        <v>7.5</v>
      </c>
      <c r="H114" s="21">
        <v>0.1</v>
      </c>
    </row>
    <row r="115" spans="2:8" x14ac:dyDescent="0.2">
      <c r="B115" s="3">
        <v>300112</v>
      </c>
      <c r="C115" s="3" t="s">
        <v>781</v>
      </c>
      <c r="D115" s="3" t="s">
        <v>26</v>
      </c>
      <c r="E115" s="4" t="s">
        <v>37</v>
      </c>
      <c r="F115" s="3">
        <v>12</v>
      </c>
      <c r="G115" s="21">
        <v>7.3</v>
      </c>
      <c r="H115" s="21">
        <v>0.8</v>
      </c>
    </row>
    <row r="116" spans="2:8" x14ac:dyDescent="0.2">
      <c r="B116" s="3">
        <v>300113</v>
      </c>
      <c r="C116" s="3" t="s">
        <v>780</v>
      </c>
      <c r="D116" s="3" t="s">
        <v>26</v>
      </c>
      <c r="E116" s="4" t="s">
        <v>37</v>
      </c>
      <c r="F116" s="3">
        <v>6</v>
      </c>
      <c r="G116" s="21">
        <v>5.2</v>
      </c>
      <c r="H116" s="21">
        <v>0.19</v>
      </c>
    </row>
    <row r="117" spans="2:8" x14ac:dyDescent="0.2">
      <c r="B117" s="3">
        <v>300114</v>
      </c>
      <c r="C117" s="3" t="s">
        <v>779</v>
      </c>
      <c r="D117" s="3" t="s">
        <v>26</v>
      </c>
      <c r="E117" s="4" t="s">
        <v>37</v>
      </c>
      <c r="F117" s="3">
        <v>8</v>
      </c>
      <c r="G117" s="21">
        <v>5.9</v>
      </c>
      <c r="H117" s="21">
        <v>0.24</v>
      </c>
    </row>
    <row r="118" spans="2:8" x14ac:dyDescent="0.2">
      <c r="B118" s="3">
        <v>300115</v>
      </c>
      <c r="C118" s="3" t="s">
        <v>707</v>
      </c>
      <c r="D118" s="3" t="s">
        <v>15</v>
      </c>
      <c r="E118" s="4" t="s">
        <v>37</v>
      </c>
      <c r="F118" s="3">
        <v>28</v>
      </c>
      <c r="G118" s="21">
        <v>7.1</v>
      </c>
      <c r="H118" s="21">
        <v>0.53</v>
      </c>
    </row>
    <row r="119" spans="2:8" x14ac:dyDescent="0.2">
      <c r="B119" s="3">
        <v>300116</v>
      </c>
      <c r="C119" s="3" t="s">
        <v>106</v>
      </c>
      <c r="D119" s="3" t="s">
        <v>17</v>
      </c>
      <c r="E119" s="4" t="s">
        <v>37</v>
      </c>
      <c r="F119" s="3">
        <v>23</v>
      </c>
      <c r="G119" s="21">
        <v>8.6</v>
      </c>
      <c r="H119" s="21">
        <v>0.19</v>
      </c>
    </row>
    <row r="120" spans="2:8" x14ac:dyDescent="0.2">
      <c r="B120" s="3">
        <v>300117</v>
      </c>
      <c r="C120" s="3" t="s">
        <v>778</v>
      </c>
      <c r="D120" s="3" t="s">
        <v>14</v>
      </c>
      <c r="E120" s="4" t="s">
        <v>37</v>
      </c>
      <c r="F120" s="3">
        <v>26</v>
      </c>
      <c r="G120" s="21">
        <v>6.8</v>
      </c>
      <c r="H120" s="21">
        <v>0.35</v>
      </c>
    </row>
    <row r="121" spans="2:8" x14ac:dyDescent="0.2">
      <c r="B121" s="3">
        <v>300118</v>
      </c>
      <c r="C121" s="3" t="s">
        <v>777</v>
      </c>
      <c r="D121" s="3" t="s">
        <v>24</v>
      </c>
      <c r="E121" s="4" t="s">
        <v>37</v>
      </c>
      <c r="F121" s="3">
        <v>10</v>
      </c>
      <c r="G121" s="21">
        <v>6.7</v>
      </c>
      <c r="H121" s="21">
        <v>0.16</v>
      </c>
    </row>
    <row r="122" spans="2:8" x14ac:dyDescent="0.2">
      <c r="B122" s="3">
        <v>300119</v>
      </c>
      <c r="C122" s="3" t="s">
        <v>776</v>
      </c>
      <c r="D122" s="3" t="s">
        <v>25</v>
      </c>
      <c r="E122" s="4" t="s">
        <v>37</v>
      </c>
      <c r="F122" s="3">
        <v>25</v>
      </c>
      <c r="G122" s="21">
        <v>9</v>
      </c>
      <c r="H122" s="21">
        <v>0.38</v>
      </c>
    </row>
    <row r="123" spans="2:8" x14ac:dyDescent="0.2">
      <c r="B123" s="3">
        <v>300120</v>
      </c>
      <c r="C123" s="3" t="s">
        <v>267</v>
      </c>
      <c r="D123" s="3" t="s">
        <v>25</v>
      </c>
      <c r="E123" s="4" t="s">
        <v>37</v>
      </c>
      <c r="F123" s="3">
        <v>24</v>
      </c>
      <c r="G123" s="21">
        <v>9</v>
      </c>
      <c r="H123" s="21">
        <v>0.71</v>
      </c>
    </row>
    <row r="124" spans="2:8" x14ac:dyDescent="0.2">
      <c r="B124" s="3">
        <v>300121</v>
      </c>
      <c r="C124" s="3" t="s">
        <v>578</v>
      </c>
      <c r="D124" s="3" t="s">
        <v>25</v>
      </c>
      <c r="E124" s="4" t="s">
        <v>37</v>
      </c>
      <c r="F124" s="3">
        <v>6</v>
      </c>
      <c r="G124" s="21">
        <v>6.4</v>
      </c>
      <c r="H124" s="21">
        <v>0.67</v>
      </c>
    </row>
    <row r="125" spans="2:8" x14ac:dyDescent="0.2">
      <c r="B125" s="3">
        <v>300122</v>
      </c>
      <c r="C125" s="3" t="s">
        <v>775</v>
      </c>
      <c r="D125" s="3" t="s">
        <v>19</v>
      </c>
      <c r="E125" s="4" t="s">
        <v>37</v>
      </c>
      <c r="F125" s="3">
        <v>8</v>
      </c>
      <c r="G125" s="21">
        <v>5.0999999999999996</v>
      </c>
      <c r="H125" s="21">
        <v>0.75</v>
      </c>
    </row>
    <row r="126" spans="2:8" x14ac:dyDescent="0.2">
      <c r="B126" s="3">
        <v>300123</v>
      </c>
      <c r="C126" s="3" t="s">
        <v>697</v>
      </c>
      <c r="D126" s="3" t="s">
        <v>26</v>
      </c>
      <c r="E126" s="4" t="s">
        <v>37</v>
      </c>
      <c r="F126" s="3">
        <v>11</v>
      </c>
      <c r="G126" s="21">
        <v>6.8</v>
      </c>
      <c r="H126" s="21">
        <v>0.69</v>
      </c>
    </row>
    <row r="127" spans="2:8" x14ac:dyDescent="0.2">
      <c r="B127" s="3">
        <v>300124</v>
      </c>
      <c r="C127" s="3" t="s">
        <v>774</v>
      </c>
      <c r="D127" s="3" t="s">
        <v>26</v>
      </c>
      <c r="E127" s="4" t="s">
        <v>37</v>
      </c>
      <c r="F127" s="3">
        <v>24</v>
      </c>
      <c r="G127" s="21">
        <v>8.6999999999999993</v>
      </c>
      <c r="H127" s="21">
        <v>0.39</v>
      </c>
    </row>
    <row r="128" spans="2:8" x14ac:dyDescent="0.2">
      <c r="B128" s="3">
        <v>300125</v>
      </c>
      <c r="C128" s="3" t="s">
        <v>698</v>
      </c>
      <c r="D128" s="3" t="s">
        <v>24</v>
      </c>
      <c r="E128" s="4" t="s">
        <v>37</v>
      </c>
      <c r="F128" s="3">
        <v>21</v>
      </c>
      <c r="G128" s="21">
        <v>6.8</v>
      </c>
      <c r="H128" s="21">
        <v>0.13</v>
      </c>
    </row>
    <row r="129" spans="2:8" x14ac:dyDescent="0.2">
      <c r="B129" s="3">
        <v>300126</v>
      </c>
      <c r="C129" s="3" t="s">
        <v>78</v>
      </c>
      <c r="D129" s="3" t="s">
        <v>16</v>
      </c>
      <c r="E129" s="4" t="s">
        <v>37</v>
      </c>
      <c r="F129" s="3">
        <v>14</v>
      </c>
      <c r="G129" s="21">
        <v>6.6</v>
      </c>
      <c r="H129" s="21">
        <v>0.61</v>
      </c>
    </row>
    <row r="130" spans="2:8" x14ac:dyDescent="0.2">
      <c r="B130" s="3">
        <v>300127</v>
      </c>
      <c r="C130" s="3" t="s">
        <v>472</v>
      </c>
      <c r="D130" s="3" t="s">
        <v>15</v>
      </c>
      <c r="E130" s="4" t="s">
        <v>37</v>
      </c>
      <c r="F130" s="3">
        <v>7</v>
      </c>
      <c r="G130" s="21">
        <v>5.7</v>
      </c>
      <c r="H130" s="21">
        <v>0.41</v>
      </c>
    </row>
    <row r="131" spans="2:8" x14ac:dyDescent="0.2">
      <c r="B131" s="3">
        <v>300128</v>
      </c>
      <c r="C131" s="3" t="s">
        <v>222</v>
      </c>
      <c r="D131" s="3" t="s">
        <v>15</v>
      </c>
      <c r="E131" s="4" t="s">
        <v>37</v>
      </c>
      <c r="F131" s="3">
        <v>21</v>
      </c>
      <c r="G131" s="21">
        <v>8.3000000000000007</v>
      </c>
      <c r="H131" s="21">
        <v>0.54</v>
      </c>
    </row>
    <row r="132" spans="2:8" x14ac:dyDescent="0.2">
      <c r="B132" s="3">
        <v>300129</v>
      </c>
      <c r="C132" s="3" t="s">
        <v>292</v>
      </c>
      <c r="D132" s="3" t="s">
        <v>15</v>
      </c>
      <c r="E132" s="4" t="s">
        <v>37</v>
      </c>
      <c r="F132" s="3">
        <v>7</v>
      </c>
      <c r="G132" s="21">
        <v>5.3</v>
      </c>
      <c r="H132" s="21">
        <v>0.48</v>
      </c>
    </row>
    <row r="133" spans="2:8" x14ac:dyDescent="0.2">
      <c r="B133" s="3">
        <v>300130</v>
      </c>
      <c r="C133" s="3" t="s">
        <v>452</v>
      </c>
      <c r="D133" s="3" t="s">
        <v>15</v>
      </c>
      <c r="E133" s="4" t="s">
        <v>37</v>
      </c>
      <c r="F133" s="3">
        <v>18</v>
      </c>
      <c r="G133" s="21">
        <v>7.6</v>
      </c>
      <c r="H133" s="21">
        <v>0.28000000000000003</v>
      </c>
    </row>
    <row r="134" spans="2:8" x14ac:dyDescent="0.2">
      <c r="B134" s="3">
        <v>300131</v>
      </c>
      <c r="C134" s="3" t="s">
        <v>545</v>
      </c>
      <c r="D134" s="3" t="s">
        <v>15</v>
      </c>
      <c r="E134" s="4" t="s">
        <v>37</v>
      </c>
      <c r="F134" s="3">
        <v>28</v>
      </c>
      <c r="G134" s="21">
        <v>6</v>
      </c>
      <c r="H134" s="21">
        <v>0.17</v>
      </c>
    </row>
    <row r="135" spans="2:8" x14ac:dyDescent="0.2">
      <c r="B135" s="3">
        <v>300132</v>
      </c>
      <c r="C135" s="3" t="s">
        <v>605</v>
      </c>
      <c r="D135" s="3" t="s">
        <v>15</v>
      </c>
      <c r="E135" s="4" t="s">
        <v>37</v>
      </c>
      <c r="F135" s="3">
        <v>21</v>
      </c>
      <c r="G135" s="21">
        <v>7.3</v>
      </c>
      <c r="H135" s="21">
        <v>0.25</v>
      </c>
    </row>
    <row r="136" spans="2:8" x14ac:dyDescent="0.2">
      <c r="B136" s="3">
        <v>300133</v>
      </c>
      <c r="C136" s="3" t="s">
        <v>393</v>
      </c>
      <c r="D136" s="3" t="s">
        <v>22</v>
      </c>
      <c r="E136" s="4" t="s">
        <v>37</v>
      </c>
      <c r="F136" s="3">
        <v>5</v>
      </c>
      <c r="G136" s="21">
        <v>6</v>
      </c>
      <c r="H136" s="21">
        <v>0.16</v>
      </c>
    </row>
    <row r="137" spans="2:8" x14ac:dyDescent="0.2">
      <c r="B137" s="3">
        <v>300134</v>
      </c>
      <c r="C137" s="3" t="s">
        <v>773</v>
      </c>
      <c r="D137" s="3" t="s">
        <v>22</v>
      </c>
      <c r="E137" s="4" t="s">
        <v>37</v>
      </c>
      <c r="F137" s="3">
        <v>22</v>
      </c>
      <c r="G137" s="21">
        <v>5.5</v>
      </c>
      <c r="H137" s="21">
        <v>0.7</v>
      </c>
    </row>
    <row r="138" spans="2:8" x14ac:dyDescent="0.2">
      <c r="B138" s="3">
        <v>300135</v>
      </c>
      <c r="C138" s="3" t="s">
        <v>278</v>
      </c>
      <c r="D138" s="3" t="s">
        <v>15</v>
      </c>
      <c r="E138" s="4" t="s">
        <v>37</v>
      </c>
      <c r="F138" s="3">
        <v>12</v>
      </c>
      <c r="G138" s="21">
        <v>5.5</v>
      </c>
      <c r="H138" s="21">
        <v>0.61</v>
      </c>
    </row>
    <row r="139" spans="2:8" x14ac:dyDescent="0.2">
      <c r="B139" s="3">
        <v>300136</v>
      </c>
      <c r="C139" s="3" t="s">
        <v>158</v>
      </c>
      <c r="D139" s="3" t="s">
        <v>19</v>
      </c>
      <c r="E139" s="4" t="s">
        <v>37</v>
      </c>
      <c r="F139" s="3">
        <v>30</v>
      </c>
      <c r="G139" s="21">
        <v>6</v>
      </c>
      <c r="H139" s="21">
        <v>0.73</v>
      </c>
    </row>
    <row r="140" spans="2:8" x14ac:dyDescent="0.2">
      <c r="B140" s="3">
        <v>300137</v>
      </c>
      <c r="C140" s="3" t="s">
        <v>598</v>
      </c>
      <c r="D140" s="3" t="s">
        <v>13</v>
      </c>
      <c r="E140" s="4" t="s">
        <v>37</v>
      </c>
      <c r="F140" s="3">
        <v>25</v>
      </c>
      <c r="G140" s="21">
        <v>5</v>
      </c>
      <c r="H140" s="21">
        <v>0.62</v>
      </c>
    </row>
    <row r="141" spans="2:8" x14ac:dyDescent="0.2">
      <c r="B141" s="3">
        <v>300138</v>
      </c>
      <c r="C141" s="3" t="s">
        <v>530</v>
      </c>
      <c r="D141" s="3" t="s">
        <v>18</v>
      </c>
      <c r="E141" s="4" t="s">
        <v>37</v>
      </c>
      <c r="F141" s="3">
        <v>14</v>
      </c>
      <c r="G141" s="21">
        <v>8.1999999999999993</v>
      </c>
      <c r="H141" s="21">
        <v>0.42</v>
      </c>
    </row>
    <row r="142" spans="2:8" x14ac:dyDescent="0.2">
      <c r="B142" s="3">
        <v>300139</v>
      </c>
      <c r="C142" s="3" t="s">
        <v>239</v>
      </c>
      <c r="D142" s="3" t="s">
        <v>18</v>
      </c>
      <c r="E142" s="4" t="s">
        <v>37</v>
      </c>
      <c r="F142" s="3">
        <v>14</v>
      </c>
      <c r="G142" s="21">
        <v>9</v>
      </c>
      <c r="H142" s="21">
        <v>0.89</v>
      </c>
    </row>
    <row r="143" spans="2:8" x14ac:dyDescent="0.2">
      <c r="B143" s="3">
        <v>300140</v>
      </c>
      <c r="C143" s="3" t="s">
        <v>275</v>
      </c>
      <c r="D143" s="3" t="s">
        <v>18</v>
      </c>
      <c r="E143" s="4" t="s">
        <v>37</v>
      </c>
      <c r="F143" s="3">
        <v>7</v>
      </c>
      <c r="G143" s="21">
        <v>6</v>
      </c>
      <c r="H143" s="21">
        <v>0.55000000000000004</v>
      </c>
    </row>
    <row r="144" spans="2:8" x14ac:dyDescent="0.2">
      <c r="B144" s="3">
        <v>300141</v>
      </c>
      <c r="C144" s="3" t="s">
        <v>555</v>
      </c>
      <c r="D144" s="3" t="s">
        <v>19</v>
      </c>
      <c r="E144" s="4" t="s">
        <v>37</v>
      </c>
      <c r="F144" s="3">
        <v>6</v>
      </c>
      <c r="G144" s="21">
        <v>5.5</v>
      </c>
      <c r="H144" s="21">
        <v>0.34</v>
      </c>
    </row>
    <row r="145" spans="2:8" x14ac:dyDescent="0.2">
      <c r="B145" s="3">
        <v>300142</v>
      </c>
      <c r="C145" s="3" t="s">
        <v>193</v>
      </c>
      <c r="D145" s="3" t="s">
        <v>22</v>
      </c>
      <c r="E145" s="4" t="s">
        <v>37</v>
      </c>
      <c r="F145" s="3">
        <v>10</v>
      </c>
      <c r="G145" s="21">
        <v>5.8</v>
      </c>
      <c r="H145" s="21">
        <v>0.76</v>
      </c>
    </row>
    <row r="146" spans="2:8" x14ac:dyDescent="0.2">
      <c r="B146" s="3">
        <v>300143</v>
      </c>
      <c r="C146" s="3" t="s">
        <v>573</v>
      </c>
      <c r="D146" s="3" t="s">
        <v>19</v>
      </c>
      <c r="E146" s="4" t="s">
        <v>37</v>
      </c>
      <c r="F146" s="3">
        <v>17</v>
      </c>
      <c r="G146" s="21">
        <v>7.6</v>
      </c>
      <c r="H146" s="21">
        <v>0.67</v>
      </c>
    </row>
    <row r="147" spans="2:8" x14ac:dyDescent="0.2">
      <c r="B147" s="3">
        <v>300144</v>
      </c>
      <c r="C147" s="3" t="s">
        <v>772</v>
      </c>
      <c r="D147" s="3" t="s">
        <v>15</v>
      </c>
      <c r="E147" s="4" t="s">
        <v>37</v>
      </c>
      <c r="F147" s="3">
        <v>5</v>
      </c>
      <c r="G147" s="21">
        <v>8.3000000000000007</v>
      </c>
      <c r="H147" s="21">
        <v>0.81</v>
      </c>
    </row>
    <row r="148" spans="2:8" x14ac:dyDescent="0.2">
      <c r="B148" s="3">
        <v>300145</v>
      </c>
      <c r="C148" s="3" t="s">
        <v>771</v>
      </c>
      <c r="D148" s="3" t="s">
        <v>24</v>
      </c>
      <c r="E148" s="4" t="s">
        <v>37</v>
      </c>
      <c r="F148" s="3">
        <v>27</v>
      </c>
      <c r="G148" s="21">
        <v>8.6</v>
      </c>
      <c r="H148" s="21">
        <v>0.18</v>
      </c>
    </row>
    <row r="149" spans="2:8" x14ac:dyDescent="0.2">
      <c r="B149" s="3">
        <v>300146</v>
      </c>
      <c r="C149" s="3" t="s">
        <v>637</v>
      </c>
      <c r="D149" s="3" t="s">
        <v>16</v>
      </c>
      <c r="E149" s="4" t="s">
        <v>37</v>
      </c>
      <c r="F149" s="3">
        <v>22</v>
      </c>
      <c r="G149" s="21">
        <v>5.4</v>
      </c>
      <c r="H149" s="21">
        <v>0.81</v>
      </c>
    </row>
    <row r="150" spans="2:8" x14ac:dyDescent="0.2">
      <c r="B150" s="3">
        <v>300147</v>
      </c>
      <c r="C150" s="3" t="s">
        <v>78</v>
      </c>
      <c r="D150" s="3" t="s">
        <v>16</v>
      </c>
      <c r="E150" s="4" t="s">
        <v>37</v>
      </c>
      <c r="F150" s="3">
        <v>27</v>
      </c>
      <c r="G150" s="21">
        <v>6.4</v>
      </c>
      <c r="H150" s="21">
        <v>0.69</v>
      </c>
    </row>
    <row r="151" spans="2:8" x14ac:dyDescent="0.2">
      <c r="B151" s="3">
        <v>300148</v>
      </c>
      <c r="C151" s="3" t="s">
        <v>674</v>
      </c>
      <c r="D151" s="3" t="s">
        <v>26</v>
      </c>
      <c r="E151" s="4" t="s">
        <v>37</v>
      </c>
      <c r="F151" s="3">
        <v>22</v>
      </c>
      <c r="G151" s="21">
        <v>6.1</v>
      </c>
      <c r="H151" s="21">
        <v>0.19</v>
      </c>
    </row>
    <row r="152" spans="2:8" x14ac:dyDescent="0.2">
      <c r="B152" s="3">
        <v>300149</v>
      </c>
      <c r="C152" s="3" t="s">
        <v>770</v>
      </c>
      <c r="D152" s="3" t="s">
        <v>20</v>
      </c>
      <c r="E152" s="4" t="s">
        <v>37</v>
      </c>
      <c r="F152" s="3">
        <v>30</v>
      </c>
      <c r="G152" s="21">
        <v>6.1</v>
      </c>
      <c r="H152" s="21">
        <v>0.33</v>
      </c>
    </row>
    <row r="153" spans="2:8" x14ac:dyDescent="0.2">
      <c r="B153" s="3">
        <v>300150</v>
      </c>
      <c r="C153" s="3" t="s">
        <v>769</v>
      </c>
      <c r="D153" s="3" t="s">
        <v>20</v>
      </c>
      <c r="E153" s="4" t="s">
        <v>37</v>
      </c>
      <c r="F153" s="3">
        <v>20</v>
      </c>
      <c r="G153" s="21">
        <v>6.8</v>
      </c>
      <c r="H153" s="21">
        <v>0.47</v>
      </c>
    </row>
    <row r="154" spans="2:8" x14ac:dyDescent="0.2">
      <c r="B154" s="3">
        <v>300151</v>
      </c>
      <c r="C154" s="3" t="s">
        <v>152</v>
      </c>
      <c r="D154" s="3" t="s">
        <v>19</v>
      </c>
      <c r="E154" s="4" t="s">
        <v>37</v>
      </c>
      <c r="F154" s="3">
        <v>30</v>
      </c>
      <c r="G154" s="21">
        <v>7.6</v>
      </c>
      <c r="H154" s="21">
        <v>0.25</v>
      </c>
    </row>
    <row r="155" spans="2:8" x14ac:dyDescent="0.2">
      <c r="B155" s="3">
        <v>300152</v>
      </c>
      <c r="C155" s="3" t="s">
        <v>108</v>
      </c>
      <c r="D155" s="3" t="s">
        <v>19</v>
      </c>
      <c r="E155" s="4" t="s">
        <v>37</v>
      </c>
      <c r="F155" s="3">
        <v>11</v>
      </c>
      <c r="G155" s="21">
        <v>5.5</v>
      </c>
      <c r="H155" s="21">
        <v>0.5</v>
      </c>
    </row>
    <row r="156" spans="2:8" x14ac:dyDescent="0.2">
      <c r="B156" s="3">
        <v>300153</v>
      </c>
      <c r="C156" s="3" t="s">
        <v>768</v>
      </c>
      <c r="D156" s="3" t="s">
        <v>19</v>
      </c>
      <c r="E156" s="4" t="s">
        <v>37</v>
      </c>
      <c r="F156" s="3">
        <v>7</v>
      </c>
      <c r="G156" s="21">
        <v>9</v>
      </c>
      <c r="H156" s="21">
        <v>0.64</v>
      </c>
    </row>
    <row r="157" spans="2:8" x14ac:dyDescent="0.2">
      <c r="B157" s="3">
        <v>300154</v>
      </c>
      <c r="C157" s="3" t="s">
        <v>767</v>
      </c>
      <c r="D157" s="3" t="s">
        <v>26</v>
      </c>
      <c r="E157" s="4" t="s">
        <v>37</v>
      </c>
      <c r="F157" s="3">
        <v>24</v>
      </c>
      <c r="G157" s="21">
        <v>8.9</v>
      </c>
      <c r="H157" s="21">
        <v>0.33</v>
      </c>
    </row>
    <row r="158" spans="2:8" x14ac:dyDescent="0.2">
      <c r="B158" s="3">
        <v>300155</v>
      </c>
      <c r="C158" s="3" t="s">
        <v>766</v>
      </c>
      <c r="D158" s="3" t="s">
        <v>19</v>
      </c>
      <c r="E158" s="4" t="s">
        <v>37</v>
      </c>
      <c r="F158" s="3">
        <v>13</v>
      </c>
      <c r="G158" s="21">
        <v>5.8</v>
      </c>
      <c r="H158" s="21">
        <v>0.17</v>
      </c>
    </row>
    <row r="159" spans="2:8" x14ac:dyDescent="0.2">
      <c r="B159" s="3">
        <v>300156</v>
      </c>
      <c r="C159" s="3" t="s">
        <v>765</v>
      </c>
      <c r="D159" s="3" t="s">
        <v>19</v>
      </c>
      <c r="E159" s="4" t="s">
        <v>37</v>
      </c>
      <c r="F159" s="3">
        <v>19</v>
      </c>
      <c r="G159" s="21">
        <v>8.9</v>
      </c>
      <c r="H159" s="21">
        <v>0.11</v>
      </c>
    </row>
    <row r="160" spans="2:8" x14ac:dyDescent="0.2">
      <c r="B160" s="3">
        <v>300157</v>
      </c>
      <c r="C160" s="3" t="s">
        <v>224</v>
      </c>
      <c r="D160" s="3" t="s">
        <v>17</v>
      </c>
      <c r="E160" s="4" t="s">
        <v>37</v>
      </c>
      <c r="F160" s="3">
        <v>19</v>
      </c>
      <c r="G160" s="21">
        <v>5.8</v>
      </c>
      <c r="H160" s="21">
        <v>0.72</v>
      </c>
    </row>
    <row r="161" spans="2:8" x14ac:dyDescent="0.2">
      <c r="B161" s="3">
        <v>300158</v>
      </c>
      <c r="C161" s="3" t="s">
        <v>764</v>
      </c>
      <c r="D161" s="3" t="s">
        <v>15</v>
      </c>
      <c r="E161" s="4" t="s">
        <v>37</v>
      </c>
      <c r="F161" s="3">
        <v>24</v>
      </c>
      <c r="G161" s="21">
        <v>5</v>
      </c>
      <c r="H161" s="21">
        <v>0.28000000000000003</v>
      </c>
    </row>
    <row r="162" spans="2:8" x14ac:dyDescent="0.2">
      <c r="B162" s="3">
        <v>300159</v>
      </c>
      <c r="C162" s="3" t="s">
        <v>114</v>
      </c>
      <c r="D162" s="3" t="s">
        <v>23</v>
      </c>
      <c r="E162" s="4" t="s">
        <v>37</v>
      </c>
      <c r="F162" s="3">
        <v>30</v>
      </c>
      <c r="G162" s="21">
        <v>5.2</v>
      </c>
      <c r="H162" s="21">
        <v>0.23</v>
      </c>
    </row>
    <row r="163" spans="2:8" x14ac:dyDescent="0.2">
      <c r="B163" s="3">
        <v>300160</v>
      </c>
      <c r="C163" s="3" t="s">
        <v>108</v>
      </c>
      <c r="D163" s="3" t="s">
        <v>19</v>
      </c>
      <c r="E163" s="4" t="s">
        <v>37</v>
      </c>
      <c r="F163" s="3">
        <v>15</v>
      </c>
      <c r="G163" s="21">
        <v>6.3</v>
      </c>
      <c r="H163" s="21">
        <v>0.74</v>
      </c>
    </row>
    <row r="164" spans="2:8" x14ac:dyDescent="0.2">
      <c r="B164" s="3">
        <v>300161</v>
      </c>
      <c r="C164" s="3" t="s">
        <v>335</v>
      </c>
      <c r="D164" s="3" t="s">
        <v>15</v>
      </c>
      <c r="E164" s="4" t="s">
        <v>37</v>
      </c>
      <c r="F164" s="3">
        <v>30</v>
      </c>
      <c r="G164" s="21">
        <v>7.8</v>
      </c>
      <c r="H164" s="21">
        <v>0.57999999999999996</v>
      </c>
    </row>
    <row r="165" spans="2:8" x14ac:dyDescent="0.2">
      <c r="B165" s="3">
        <v>300162</v>
      </c>
      <c r="C165" s="3" t="s">
        <v>763</v>
      </c>
      <c r="D165" s="3" t="s">
        <v>15</v>
      </c>
      <c r="E165" s="4" t="s">
        <v>37</v>
      </c>
      <c r="F165" s="3">
        <v>10</v>
      </c>
      <c r="G165" s="21">
        <v>5.4</v>
      </c>
      <c r="H165" s="21">
        <v>0.12</v>
      </c>
    </row>
    <row r="166" spans="2:8" x14ac:dyDescent="0.2">
      <c r="B166" s="3">
        <v>300163</v>
      </c>
      <c r="C166" s="3" t="s">
        <v>762</v>
      </c>
      <c r="D166" s="3" t="s">
        <v>15</v>
      </c>
      <c r="E166" s="4" t="s">
        <v>37</v>
      </c>
      <c r="F166" s="3">
        <v>7</v>
      </c>
      <c r="G166" s="21">
        <v>6</v>
      </c>
      <c r="H166" s="21">
        <v>0.33</v>
      </c>
    </row>
    <row r="167" spans="2:8" x14ac:dyDescent="0.2">
      <c r="B167" s="3">
        <v>300164</v>
      </c>
      <c r="C167" s="3" t="s">
        <v>484</v>
      </c>
      <c r="D167" s="3" t="s">
        <v>15</v>
      </c>
      <c r="E167" s="4" t="s">
        <v>37</v>
      </c>
      <c r="F167" s="3">
        <v>24</v>
      </c>
      <c r="G167" s="21">
        <v>8.1</v>
      </c>
      <c r="H167" s="21">
        <v>0.16</v>
      </c>
    </row>
    <row r="168" spans="2:8" x14ac:dyDescent="0.2">
      <c r="B168" s="3">
        <v>300165</v>
      </c>
      <c r="C168" s="3" t="s">
        <v>338</v>
      </c>
      <c r="D168" s="3" t="s">
        <v>15</v>
      </c>
      <c r="E168" s="4" t="s">
        <v>37</v>
      </c>
      <c r="F168" s="3">
        <v>6</v>
      </c>
      <c r="G168" s="21">
        <v>5.8</v>
      </c>
      <c r="H168" s="21">
        <v>0.51</v>
      </c>
    </row>
    <row r="169" spans="2:8" x14ac:dyDescent="0.2">
      <c r="B169" s="3">
        <v>300166</v>
      </c>
      <c r="C169" s="3" t="s">
        <v>64</v>
      </c>
      <c r="D169" s="3" t="s">
        <v>15</v>
      </c>
      <c r="E169" s="4" t="s">
        <v>37</v>
      </c>
      <c r="F169" s="3">
        <v>21</v>
      </c>
      <c r="G169" s="21">
        <v>8.6999999999999993</v>
      </c>
      <c r="H169" s="21">
        <v>0.52</v>
      </c>
    </row>
    <row r="170" spans="2:8" x14ac:dyDescent="0.2">
      <c r="B170" s="3">
        <v>300167</v>
      </c>
      <c r="C170" s="3" t="s">
        <v>597</v>
      </c>
      <c r="D170" s="3" t="s">
        <v>15</v>
      </c>
      <c r="E170" s="4" t="s">
        <v>37</v>
      </c>
      <c r="F170" s="3">
        <v>27</v>
      </c>
      <c r="G170" s="21">
        <v>5.3</v>
      </c>
      <c r="H170" s="21">
        <v>0.33</v>
      </c>
    </row>
    <row r="171" spans="2:8" x14ac:dyDescent="0.2">
      <c r="B171" s="3">
        <v>300168</v>
      </c>
      <c r="C171" s="3" t="s">
        <v>379</v>
      </c>
      <c r="D171" s="3" t="s">
        <v>26</v>
      </c>
      <c r="E171" s="4" t="s">
        <v>37</v>
      </c>
      <c r="F171" s="3">
        <v>9</v>
      </c>
      <c r="G171" s="21">
        <v>6</v>
      </c>
      <c r="H171" s="21">
        <v>0.86</v>
      </c>
    </row>
    <row r="172" spans="2:8" x14ac:dyDescent="0.2">
      <c r="B172" s="3">
        <v>300169</v>
      </c>
      <c r="C172" s="3" t="s">
        <v>233</v>
      </c>
      <c r="D172" s="3" t="s">
        <v>22</v>
      </c>
      <c r="E172" s="4" t="s">
        <v>37</v>
      </c>
      <c r="F172" s="3">
        <v>10</v>
      </c>
      <c r="G172" s="21">
        <v>8</v>
      </c>
      <c r="H172" s="21">
        <v>0.24</v>
      </c>
    </row>
    <row r="173" spans="2:8" x14ac:dyDescent="0.2">
      <c r="B173" s="3">
        <v>300170</v>
      </c>
      <c r="C173" s="3" t="s">
        <v>761</v>
      </c>
      <c r="D173" s="3" t="s">
        <v>24</v>
      </c>
      <c r="E173" s="4" t="s">
        <v>37</v>
      </c>
      <c r="F173" s="3">
        <v>10</v>
      </c>
      <c r="G173" s="21">
        <v>8.1</v>
      </c>
      <c r="H173" s="21">
        <v>0.39</v>
      </c>
    </row>
    <row r="174" spans="2:8" x14ac:dyDescent="0.2">
      <c r="B174" s="3">
        <v>300171</v>
      </c>
      <c r="C174" s="3" t="s">
        <v>571</v>
      </c>
      <c r="D174" s="3" t="s">
        <v>23</v>
      </c>
      <c r="E174" s="4" t="s">
        <v>37</v>
      </c>
      <c r="F174" s="3">
        <v>8</v>
      </c>
      <c r="G174" s="21">
        <v>6.8</v>
      </c>
      <c r="H174" s="21">
        <v>0.11</v>
      </c>
    </row>
    <row r="175" spans="2:8" x14ac:dyDescent="0.2">
      <c r="B175" s="3">
        <v>300172</v>
      </c>
      <c r="C175" s="3" t="s">
        <v>373</v>
      </c>
      <c r="D175" s="3" t="s">
        <v>15</v>
      </c>
      <c r="E175" s="4" t="s">
        <v>37</v>
      </c>
      <c r="F175" s="3">
        <v>8</v>
      </c>
      <c r="G175" s="21">
        <v>6</v>
      </c>
      <c r="H175" s="21">
        <v>0.81</v>
      </c>
    </row>
    <row r="176" spans="2:8" x14ac:dyDescent="0.2">
      <c r="B176" s="3">
        <v>300173</v>
      </c>
      <c r="C176" s="3" t="s">
        <v>64</v>
      </c>
      <c r="D176" s="3" t="s">
        <v>15</v>
      </c>
      <c r="E176" s="4" t="s">
        <v>37</v>
      </c>
      <c r="F176" s="3">
        <v>6</v>
      </c>
      <c r="G176" s="21">
        <v>5.9</v>
      </c>
      <c r="H176" s="21">
        <v>0.75</v>
      </c>
    </row>
    <row r="177" spans="2:8" x14ac:dyDescent="0.2">
      <c r="B177" s="3">
        <v>300174</v>
      </c>
      <c r="C177" s="3" t="s">
        <v>597</v>
      </c>
      <c r="D177" s="3" t="s">
        <v>15</v>
      </c>
      <c r="E177" s="4" t="s">
        <v>37</v>
      </c>
      <c r="F177" s="3">
        <v>18</v>
      </c>
      <c r="G177" s="21">
        <v>5.3</v>
      </c>
      <c r="H177" s="21">
        <v>0.7</v>
      </c>
    </row>
    <row r="178" spans="2:8" x14ac:dyDescent="0.2">
      <c r="B178" s="3">
        <v>300175</v>
      </c>
      <c r="C178" s="3" t="s">
        <v>707</v>
      </c>
      <c r="D178" s="3" t="s">
        <v>15</v>
      </c>
      <c r="E178" s="4" t="s">
        <v>37</v>
      </c>
      <c r="F178" s="3">
        <v>27</v>
      </c>
      <c r="G178" s="21">
        <v>5.9</v>
      </c>
      <c r="H178" s="21">
        <v>0.49</v>
      </c>
    </row>
    <row r="179" spans="2:8" x14ac:dyDescent="0.2">
      <c r="B179" s="3">
        <v>300176</v>
      </c>
      <c r="C179" s="3" t="s">
        <v>274</v>
      </c>
      <c r="D179" s="3" t="s">
        <v>15</v>
      </c>
      <c r="E179" s="4" t="s">
        <v>37</v>
      </c>
      <c r="F179" s="3">
        <v>11</v>
      </c>
      <c r="G179" s="21">
        <v>8.1</v>
      </c>
      <c r="H179" s="21">
        <v>0.71</v>
      </c>
    </row>
    <row r="180" spans="2:8" x14ac:dyDescent="0.2">
      <c r="B180" s="3">
        <v>300177</v>
      </c>
      <c r="C180" s="3" t="s">
        <v>760</v>
      </c>
      <c r="D180" s="3" t="s">
        <v>15</v>
      </c>
      <c r="E180" s="4" t="s">
        <v>37</v>
      </c>
      <c r="F180" s="3">
        <v>6</v>
      </c>
      <c r="G180" s="21">
        <v>5.2</v>
      </c>
      <c r="H180" s="21">
        <v>0.15</v>
      </c>
    </row>
    <row r="181" spans="2:8" x14ac:dyDescent="0.2">
      <c r="B181" s="3">
        <v>300178</v>
      </c>
      <c r="C181" s="3" t="s">
        <v>759</v>
      </c>
      <c r="D181" s="3" t="s">
        <v>15</v>
      </c>
      <c r="E181" s="4" t="s">
        <v>37</v>
      </c>
      <c r="F181" s="3">
        <v>18</v>
      </c>
      <c r="G181" s="21">
        <v>8.6999999999999993</v>
      </c>
      <c r="H181" s="21">
        <v>0.15</v>
      </c>
    </row>
    <row r="182" spans="2:8" x14ac:dyDescent="0.2">
      <c r="B182" s="3">
        <v>300179</v>
      </c>
      <c r="C182" s="3" t="s">
        <v>758</v>
      </c>
      <c r="D182" s="3" t="s">
        <v>15</v>
      </c>
      <c r="E182" s="4" t="s">
        <v>37</v>
      </c>
      <c r="F182" s="3">
        <v>16</v>
      </c>
      <c r="G182" s="21">
        <v>8.1999999999999993</v>
      </c>
      <c r="H182" s="21">
        <v>0.72</v>
      </c>
    </row>
    <row r="183" spans="2:8" x14ac:dyDescent="0.2">
      <c r="B183" s="3">
        <v>300180</v>
      </c>
      <c r="C183" s="3" t="s">
        <v>757</v>
      </c>
      <c r="D183" s="3" t="s">
        <v>26</v>
      </c>
      <c r="E183" s="4" t="s">
        <v>37</v>
      </c>
      <c r="F183" s="3">
        <v>20</v>
      </c>
      <c r="G183" s="21">
        <v>5.5</v>
      </c>
      <c r="H183" s="21">
        <v>0.62</v>
      </c>
    </row>
    <row r="184" spans="2:8" x14ac:dyDescent="0.2">
      <c r="B184" s="3">
        <v>300181</v>
      </c>
      <c r="C184" s="3" t="s">
        <v>547</v>
      </c>
      <c r="D184" s="3" t="s">
        <v>16</v>
      </c>
      <c r="E184" s="4" t="s">
        <v>37</v>
      </c>
      <c r="F184" s="3">
        <v>24</v>
      </c>
      <c r="G184" s="21">
        <v>6.5</v>
      </c>
      <c r="H184" s="21">
        <v>0.9</v>
      </c>
    </row>
    <row r="185" spans="2:8" x14ac:dyDescent="0.2">
      <c r="B185" s="3">
        <v>300182</v>
      </c>
      <c r="C185" s="3" t="s">
        <v>756</v>
      </c>
      <c r="D185" s="3" t="s">
        <v>22</v>
      </c>
      <c r="E185" s="4" t="s">
        <v>37</v>
      </c>
      <c r="F185" s="3">
        <v>5</v>
      </c>
      <c r="G185" s="21">
        <v>6.6</v>
      </c>
      <c r="H185" s="21">
        <v>0.56000000000000005</v>
      </c>
    </row>
    <row r="186" spans="2:8" x14ac:dyDescent="0.2">
      <c r="B186" s="3">
        <v>300183</v>
      </c>
      <c r="C186" s="3" t="s">
        <v>755</v>
      </c>
      <c r="D186" s="3" t="s">
        <v>25</v>
      </c>
      <c r="E186" s="4" t="s">
        <v>37</v>
      </c>
      <c r="F186" s="3">
        <v>12</v>
      </c>
      <c r="G186" s="21">
        <v>8.9</v>
      </c>
      <c r="H186" s="21">
        <v>0.1</v>
      </c>
    </row>
    <row r="187" spans="2:8" x14ac:dyDescent="0.2">
      <c r="B187" s="3">
        <v>300184</v>
      </c>
      <c r="C187" s="3" t="s">
        <v>555</v>
      </c>
      <c r="D187" s="3" t="s">
        <v>19</v>
      </c>
      <c r="E187" s="4" t="s">
        <v>37</v>
      </c>
      <c r="F187" s="3">
        <v>8</v>
      </c>
      <c r="G187" s="21">
        <v>6.6</v>
      </c>
      <c r="H187" s="21">
        <v>0.16</v>
      </c>
    </row>
    <row r="188" spans="2:8" x14ac:dyDescent="0.2">
      <c r="B188" s="3">
        <v>300185</v>
      </c>
      <c r="C188" s="3" t="s">
        <v>754</v>
      </c>
      <c r="D188" s="3" t="s">
        <v>14</v>
      </c>
      <c r="E188" s="4" t="s">
        <v>37</v>
      </c>
      <c r="F188" s="3">
        <v>26</v>
      </c>
      <c r="G188" s="21">
        <v>5.7</v>
      </c>
      <c r="H188" s="21">
        <v>0.18</v>
      </c>
    </row>
    <row r="189" spans="2:8" x14ac:dyDescent="0.2">
      <c r="B189" s="3">
        <v>300186</v>
      </c>
      <c r="C189" s="3" t="s">
        <v>546</v>
      </c>
      <c r="D189" s="3" t="s">
        <v>15</v>
      </c>
      <c r="E189" s="4" t="s">
        <v>37</v>
      </c>
      <c r="F189" s="3">
        <v>11</v>
      </c>
      <c r="G189" s="21">
        <v>8.1999999999999993</v>
      </c>
      <c r="H189" s="21">
        <v>0.11</v>
      </c>
    </row>
    <row r="190" spans="2:8" x14ac:dyDescent="0.2">
      <c r="B190" s="3">
        <v>300187</v>
      </c>
      <c r="C190" s="3" t="s">
        <v>581</v>
      </c>
      <c r="D190" s="3" t="s">
        <v>18</v>
      </c>
      <c r="E190" s="4" t="s">
        <v>37</v>
      </c>
      <c r="F190" s="3">
        <v>17</v>
      </c>
      <c r="G190" s="21">
        <v>7.8</v>
      </c>
      <c r="H190" s="21">
        <v>0.8</v>
      </c>
    </row>
    <row r="191" spans="2:8" x14ac:dyDescent="0.2">
      <c r="B191" s="3">
        <v>300188</v>
      </c>
      <c r="C191" s="3" t="s">
        <v>578</v>
      </c>
      <c r="D191" s="3" t="s">
        <v>25</v>
      </c>
      <c r="E191" s="4" t="s">
        <v>37</v>
      </c>
      <c r="F191" s="3">
        <v>14</v>
      </c>
      <c r="G191" s="21">
        <v>8</v>
      </c>
      <c r="H191" s="21">
        <v>0.45</v>
      </c>
    </row>
    <row r="192" spans="2:8" x14ac:dyDescent="0.2">
      <c r="B192" s="3">
        <v>300189</v>
      </c>
      <c r="C192" s="3" t="s">
        <v>742</v>
      </c>
      <c r="D192" s="3" t="s">
        <v>22</v>
      </c>
      <c r="E192" s="4" t="s">
        <v>37</v>
      </c>
      <c r="F192" s="3">
        <v>23</v>
      </c>
      <c r="G192" s="21">
        <v>7.3</v>
      </c>
      <c r="H192" s="21">
        <v>0.72</v>
      </c>
    </row>
    <row r="193" spans="2:8" x14ac:dyDescent="0.2">
      <c r="B193" s="3">
        <v>300190</v>
      </c>
      <c r="C193" s="3" t="s">
        <v>753</v>
      </c>
      <c r="D193" s="3" t="s">
        <v>22</v>
      </c>
      <c r="E193" s="4" t="s">
        <v>37</v>
      </c>
      <c r="F193" s="3">
        <v>7</v>
      </c>
      <c r="G193" s="21">
        <v>7.6</v>
      </c>
      <c r="H193" s="21">
        <v>0.11</v>
      </c>
    </row>
    <row r="194" spans="2:8" x14ac:dyDescent="0.2">
      <c r="B194" s="3">
        <v>300191</v>
      </c>
      <c r="C194" s="3" t="s">
        <v>752</v>
      </c>
      <c r="D194" s="3" t="s">
        <v>19</v>
      </c>
      <c r="E194" s="4" t="s">
        <v>37</v>
      </c>
      <c r="F194" s="3">
        <v>28</v>
      </c>
      <c r="G194" s="21">
        <v>9</v>
      </c>
      <c r="H194" s="21">
        <v>0.62</v>
      </c>
    </row>
    <row r="195" spans="2:8" x14ac:dyDescent="0.2">
      <c r="B195" s="3">
        <v>300192</v>
      </c>
      <c r="C195" s="3" t="s">
        <v>751</v>
      </c>
      <c r="D195" s="3" t="s">
        <v>26</v>
      </c>
      <c r="E195" s="4" t="s">
        <v>37</v>
      </c>
      <c r="F195" s="3">
        <v>29</v>
      </c>
      <c r="G195" s="21">
        <v>7.6</v>
      </c>
      <c r="H195" s="21">
        <v>0.5</v>
      </c>
    </row>
    <row r="196" spans="2:8" x14ac:dyDescent="0.2">
      <c r="B196" s="3">
        <v>300193</v>
      </c>
      <c r="C196" s="3" t="s">
        <v>750</v>
      </c>
      <c r="D196" s="3" t="s">
        <v>20</v>
      </c>
      <c r="E196" s="4" t="s">
        <v>37</v>
      </c>
      <c r="F196" s="3">
        <v>24</v>
      </c>
      <c r="G196" s="21">
        <v>7.5</v>
      </c>
      <c r="H196" s="21">
        <v>0.81</v>
      </c>
    </row>
    <row r="197" spans="2:8" x14ac:dyDescent="0.2">
      <c r="B197" s="3">
        <v>300194</v>
      </c>
      <c r="C197" s="3" t="s">
        <v>749</v>
      </c>
      <c r="D197" s="3" t="s">
        <v>24</v>
      </c>
      <c r="E197" s="4" t="s">
        <v>37</v>
      </c>
      <c r="F197" s="3">
        <v>11</v>
      </c>
      <c r="G197" s="21">
        <v>7.6</v>
      </c>
      <c r="H197" s="21">
        <v>0.51</v>
      </c>
    </row>
    <row r="198" spans="2:8" x14ac:dyDescent="0.2">
      <c r="B198" s="3">
        <v>300195</v>
      </c>
      <c r="C198" s="3" t="s">
        <v>748</v>
      </c>
      <c r="D198" s="3" t="s">
        <v>20</v>
      </c>
      <c r="E198" s="4" t="s">
        <v>37</v>
      </c>
      <c r="F198" s="3">
        <v>24</v>
      </c>
      <c r="G198" s="21">
        <v>7</v>
      </c>
      <c r="H198" s="21">
        <v>0.81</v>
      </c>
    </row>
    <row r="199" spans="2:8" x14ac:dyDescent="0.2">
      <c r="B199" s="3">
        <v>300196</v>
      </c>
      <c r="C199" s="3" t="s">
        <v>747</v>
      </c>
      <c r="D199" s="3" t="s">
        <v>26</v>
      </c>
      <c r="E199" s="4" t="s">
        <v>37</v>
      </c>
      <c r="F199" s="3">
        <v>24</v>
      </c>
      <c r="G199" s="21">
        <v>7.1</v>
      </c>
      <c r="H199" s="21">
        <v>0.53</v>
      </c>
    </row>
    <row r="200" spans="2:8" x14ac:dyDescent="0.2">
      <c r="B200" s="3">
        <v>300197</v>
      </c>
      <c r="C200" s="3" t="s">
        <v>746</v>
      </c>
      <c r="D200" s="3" t="s">
        <v>17</v>
      </c>
      <c r="E200" s="4" t="s">
        <v>37</v>
      </c>
      <c r="F200" s="3">
        <v>25</v>
      </c>
      <c r="G200" s="21">
        <v>9</v>
      </c>
      <c r="H200" s="21">
        <v>0.84</v>
      </c>
    </row>
    <row r="201" spans="2:8" x14ac:dyDescent="0.2">
      <c r="B201" s="3">
        <v>300198</v>
      </c>
      <c r="C201" s="3" t="s">
        <v>745</v>
      </c>
      <c r="D201" s="3" t="s">
        <v>17</v>
      </c>
      <c r="E201" s="4" t="s">
        <v>37</v>
      </c>
      <c r="F201" s="3">
        <v>23</v>
      </c>
      <c r="G201" s="21">
        <v>8.1</v>
      </c>
      <c r="H201" s="21">
        <v>0.11</v>
      </c>
    </row>
    <row r="202" spans="2:8" x14ac:dyDescent="0.2">
      <c r="B202" s="3">
        <v>300199</v>
      </c>
      <c r="C202" s="3" t="s">
        <v>635</v>
      </c>
      <c r="D202" s="3" t="s">
        <v>25</v>
      </c>
      <c r="E202" s="4" t="s">
        <v>37</v>
      </c>
      <c r="F202" s="3">
        <v>6</v>
      </c>
      <c r="G202" s="21">
        <v>5.0999999999999996</v>
      </c>
      <c r="H202" s="21">
        <v>0.72</v>
      </c>
    </row>
    <row r="203" spans="2:8" x14ac:dyDescent="0.2">
      <c r="B203" s="3">
        <v>300200</v>
      </c>
      <c r="C203" s="3" t="s">
        <v>744</v>
      </c>
      <c r="D203" s="3" t="s">
        <v>24</v>
      </c>
      <c r="E203" s="4" t="s">
        <v>37</v>
      </c>
      <c r="F203" s="3">
        <v>12</v>
      </c>
      <c r="G203" s="21">
        <v>8.3000000000000007</v>
      </c>
      <c r="H203" s="21">
        <v>0.57999999999999996</v>
      </c>
    </row>
    <row r="204" spans="2:8" x14ac:dyDescent="0.2">
      <c r="B204" s="3">
        <v>300201</v>
      </c>
      <c r="C204" s="3" t="s">
        <v>334</v>
      </c>
      <c r="D204" s="3" t="s">
        <v>15</v>
      </c>
      <c r="E204" s="4" t="s">
        <v>37</v>
      </c>
      <c r="F204" s="3">
        <v>20</v>
      </c>
      <c r="G204" s="21">
        <v>6.5</v>
      </c>
      <c r="H204" s="21">
        <v>0.6</v>
      </c>
    </row>
    <row r="205" spans="2:8" x14ac:dyDescent="0.2">
      <c r="B205" s="3">
        <v>300202</v>
      </c>
      <c r="C205" s="3" t="s">
        <v>338</v>
      </c>
      <c r="D205" s="3" t="s">
        <v>15</v>
      </c>
      <c r="E205" s="4" t="s">
        <v>37</v>
      </c>
      <c r="F205" s="3">
        <v>5</v>
      </c>
      <c r="G205" s="21">
        <v>6.3</v>
      </c>
      <c r="H205" s="21">
        <v>0.52</v>
      </c>
    </row>
    <row r="206" spans="2:8" x14ac:dyDescent="0.2">
      <c r="B206" s="3">
        <v>300203</v>
      </c>
      <c r="C206" s="3" t="s">
        <v>743</v>
      </c>
      <c r="D206" s="3" t="s">
        <v>15</v>
      </c>
      <c r="E206" s="4" t="s">
        <v>37</v>
      </c>
      <c r="F206" s="3">
        <v>12</v>
      </c>
      <c r="G206" s="21">
        <v>7.6</v>
      </c>
      <c r="H206" s="21">
        <v>0.21</v>
      </c>
    </row>
    <row r="207" spans="2:8" x14ac:dyDescent="0.2">
      <c r="B207" s="3">
        <v>300204</v>
      </c>
      <c r="C207" s="3" t="s">
        <v>742</v>
      </c>
      <c r="D207" s="3" t="s">
        <v>22</v>
      </c>
      <c r="E207" s="4" t="s">
        <v>37</v>
      </c>
      <c r="F207" s="3">
        <v>18</v>
      </c>
      <c r="G207" s="21">
        <v>6</v>
      </c>
      <c r="H207" s="21">
        <v>0.41</v>
      </c>
    </row>
    <row r="208" spans="2:8" x14ac:dyDescent="0.2">
      <c r="B208" s="3">
        <v>300205</v>
      </c>
      <c r="C208" s="3" t="s">
        <v>173</v>
      </c>
      <c r="D208" s="3" t="s">
        <v>15</v>
      </c>
      <c r="E208" s="4" t="s">
        <v>37</v>
      </c>
      <c r="F208" s="3">
        <v>23</v>
      </c>
      <c r="G208" s="21">
        <v>7.7</v>
      </c>
      <c r="H208" s="21">
        <v>0.24</v>
      </c>
    </row>
    <row r="209" spans="2:8" x14ac:dyDescent="0.2">
      <c r="B209" s="3">
        <v>300206</v>
      </c>
      <c r="C209" s="3" t="s">
        <v>443</v>
      </c>
      <c r="D209" s="3" t="s">
        <v>15</v>
      </c>
      <c r="E209" s="4" t="s">
        <v>37</v>
      </c>
      <c r="F209" s="3">
        <v>20</v>
      </c>
      <c r="G209" s="21">
        <v>6.6</v>
      </c>
      <c r="H209" s="21">
        <v>0.87</v>
      </c>
    </row>
    <row r="210" spans="2:8" x14ac:dyDescent="0.2">
      <c r="B210" s="3">
        <v>300207</v>
      </c>
      <c r="C210" s="3" t="s">
        <v>741</v>
      </c>
      <c r="D210" s="3" t="s">
        <v>15</v>
      </c>
      <c r="E210" s="4" t="s">
        <v>37</v>
      </c>
      <c r="F210" s="3">
        <v>22</v>
      </c>
      <c r="G210" s="21">
        <v>8.6999999999999993</v>
      </c>
      <c r="H210" s="21">
        <v>0.41</v>
      </c>
    </row>
    <row r="211" spans="2:8" x14ac:dyDescent="0.2">
      <c r="B211" s="3">
        <v>300208</v>
      </c>
      <c r="C211" s="3" t="s">
        <v>740</v>
      </c>
      <c r="D211" s="3" t="s">
        <v>26</v>
      </c>
      <c r="E211" s="4" t="s">
        <v>37</v>
      </c>
      <c r="F211" s="3">
        <v>14</v>
      </c>
      <c r="G211" s="21">
        <v>6.2</v>
      </c>
      <c r="H211" s="21">
        <v>0.35</v>
      </c>
    </row>
    <row r="212" spans="2:8" x14ac:dyDescent="0.2">
      <c r="B212" s="3">
        <v>300209</v>
      </c>
      <c r="C212" s="3" t="s">
        <v>739</v>
      </c>
      <c r="D212" s="3" t="s">
        <v>19</v>
      </c>
      <c r="E212" s="4" t="s">
        <v>37</v>
      </c>
      <c r="F212" s="3">
        <v>13</v>
      </c>
      <c r="G212" s="21">
        <v>7.4</v>
      </c>
      <c r="H212" s="21">
        <v>0.68</v>
      </c>
    </row>
    <row r="213" spans="2:8" x14ac:dyDescent="0.2">
      <c r="B213" s="3">
        <v>300210</v>
      </c>
      <c r="C213" s="3" t="s">
        <v>738</v>
      </c>
      <c r="D213" s="3" t="s">
        <v>24</v>
      </c>
      <c r="E213" s="4" t="s">
        <v>37</v>
      </c>
      <c r="F213" s="3">
        <v>23</v>
      </c>
      <c r="G213" s="21">
        <v>8.1</v>
      </c>
      <c r="H213" s="21">
        <v>0.82</v>
      </c>
    </row>
    <row r="214" spans="2:8" x14ac:dyDescent="0.2">
      <c r="B214" s="3">
        <v>300211</v>
      </c>
      <c r="C214" s="3" t="s">
        <v>672</v>
      </c>
      <c r="D214" s="3" t="s">
        <v>26</v>
      </c>
      <c r="E214" s="4" t="s">
        <v>37</v>
      </c>
      <c r="F214" s="3">
        <v>8</v>
      </c>
      <c r="G214" s="21">
        <v>6.3</v>
      </c>
      <c r="H214" s="21">
        <v>0.17</v>
      </c>
    </row>
    <row r="215" spans="2:8" x14ac:dyDescent="0.2">
      <c r="B215" s="3">
        <v>300212</v>
      </c>
      <c r="C215" s="3" t="s">
        <v>737</v>
      </c>
      <c r="D215" s="3" t="s">
        <v>25</v>
      </c>
      <c r="E215" s="4" t="s">
        <v>37</v>
      </c>
      <c r="F215" s="3">
        <v>16</v>
      </c>
      <c r="G215" s="21">
        <v>8.1</v>
      </c>
      <c r="H215" s="21">
        <v>0.28999999999999998</v>
      </c>
    </row>
    <row r="216" spans="2:8" x14ac:dyDescent="0.2">
      <c r="B216" s="3">
        <v>300213</v>
      </c>
      <c r="C216" s="3" t="s">
        <v>736</v>
      </c>
      <c r="D216" s="3" t="s">
        <v>26</v>
      </c>
      <c r="E216" s="4" t="s">
        <v>37</v>
      </c>
      <c r="F216" s="3">
        <v>12</v>
      </c>
      <c r="G216" s="21">
        <v>8.6</v>
      </c>
      <c r="H216" s="21">
        <v>0.53</v>
      </c>
    </row>
    <row r="217" spans="2:8" x14ac:dyDescent="0.2">
      <c r="B217" s="3">
        <v>300214</v>
      </c>
      <c r="C217" s="3" t="s">
        <v>735</v>
      </c>
      <c r="D217" s="3" t="s">
        <v>26</v>
      </c>
      <c r="E217" s="4" t="s">
        <v>37</v>
      </c>
      <c r="F217" s="3">
        <v>23</v>
      </c>
      <c r="G217" s="21">
        <v>6.4</v>
      </c>
      <c r="H217" s="21">
        <v>0.37</v>
      </c>
    </row>
    <row r="218" spans="2:8" x14ac:dyDescent="0.2">
      <c r="B218" s="3">
        <v>300215</v>
      </c>
      <c r="C218" s="3" t="s">
        <v>734</v>
      </c>
      <c r="D218" s="3" t="s">
        <v>26</v>
      </c>
      <c r="E218" s="4" t="s">
        <v>37</v>
      </c>
      <c r="F218" s="3">
        <v>8</v>
      </c>
      <c r="G218" s="21">
        <v>5.2</v>
      </c>
      <c r="H218" s="21">
        <v>0.41</v>
      </c>
    </row>
    <row r="219" spans="2:8" x14ac:dyDescent="0.2">
      <c r="B219" s="3">
        <v>300216</v>
      </c>
      <c r="C219" s="3" t="s">
        <v>733</v>
      </c>
      <c r="D219" s="3" t="s">
        <v>24</v>
      </c>
      <c r="E219" s="4" t="s">
        <v>37</v>
      </c>
      <c r="F219" s="3">
        <v>25</v>
      </c>
      <c r="G219" s="21">
        <v>8.9</v>
      </c>
      <c r="H219" s="21">
        <v>0.45</v>
      </c>
    </row>
    <row r="220" spans="2:8" x14ac:dyDescent="0.2">
      <c r="B220" s="3">
        <v>300217</v>
      </c>
      <c r="C220" s="3" t="s">
        <v>732</v>
      </c>
      <c r="D220" s="3" t="s">
        <v>26</v>
      </c>
      <c r="E220" s="4" t="s">
        <v>37</v>
      </c>
      <c r="F220" s="3">
        <v>21</v>
      </c>
      <c r="G220" s="21">
        <v>7.6</v>
      </c>
      <c r="H220" s="21">
        <v>0.47</v>
      </c>
    </row>
    <row r="221" spans="2:8" x14ac:dyDescent="0.2">
      <c r="B221" s="3">
        <v>300218</v>
      </c>
      <c r="C221" s="3" t="s">
        <v>731</v>
      </c>
      <c r="D221" s="3" t="s">
        <v>26</v>
      </c>
      <c r="E221" s="4" t="s">
        <v>37</v>
      </c>
      <c r="F221" s="3">
        <v>18</v>
      </c>
      <c r="G221" s="21">
        <v>6.7</v>
      </c>
      <c r="H221" s="21">
        <v>0.21</v>
      </c>
    </row>
    <row r="222" spans="2:8" x14ac:dyDescent="0.2">
      <c r="B222" s="3">
        <v>300219</v>
      </c>
      <c r="C222" s="3" t="s">
        <v>730</v>
      </c>
      <c r="D222" s="3" t="s">
        <v>24</v>
      </c>
      <c r="E222" s="4" t="s">
        <v>37</v>
      </c>
      <c r="F222" s="3">
        <v>27</v>
      </c>
      <c r="G222" s="21">
        <v>8.9</v>
      </c>
      <c r="H222" s="21">
        <v>0.88</v>
      </c>
    </row>
    <row r="223" spans="2:8" x14ac:dyDescent="0.2">
      <c r="B223" s="3">
        <v>300220</v>
      </c>
      <c r="C223" s="3" t="s">
        <v>62</v>
      </c>
      <c r="D223" s="3" t="s">
        <v>18</v>
      </c>
      <c r="E223" s="4" t="s">
        <v>37</v>
      </c>
      <c r="F223" s="3">
        <v>22</v>
      </c>
      <c r="G223" s="21">
        <v>6.9</v>
      </c>
      <c r="H223" s="21">
        <v>0.78</v>
      </c>
    </row>
    <row r="224" spans="2:8" x14ac:dyDescent="0.2">
      <c r="B224" s="3">
        <v>300221</v>
      </c>
      <c r="C224" s="3" t="s">
        <v>581</v>
      </c>
      <c r="D224" s="3" t="s">
        <v>18</v>
      </c>
      <c r="E224" s="4" t="s">
        <v>37</v>
      </c>
      <c r="F224" s="3">
        <v>13</v>
      </c>
      <c r="G224" s="21">
        <v>7.2</v>
      </c>
      <c r="H224" s="21">
        <v>0.53</v>
      </c>
    </row>
    <row r="225" spans="2:8" x14ac:dyDescent="0.2">
      <c r="B225" s="3">
        <v>300222</v>
      </c>
      <c r="C225" s="3" t="s">
        <v>295</v>
      </c>
      <c r="D225" s="3" t="s">
        <v>23</v>
      </c>
      <c r="E225" s="4" t="s">
        <v>37</v>
      </c>
      <c r="F225" s="3">
        <v>26</v>
      </c>
      <c r="G225" s="21">
        <v>6.6</v>
      </c>
      <c r="H225" s="21">
        <v>0.51</v>
      </c>
    </row>
    <row r="226" spans="2:8" x14ac:dyDescent="0.2">
      <c r="B226" s="3">
        <v>300223</v>
      </c>
      <c r="C226" s="3" t="s">
        <v>729</v>
      </c>
      <c r="D226" s="3" t="s">
        <v>24</v>
      </c>
      <c r="E226" s="4" t="s">
        <v>37</v>
      </c>
      <c r="F226" s="3">
        <v>8</v>
      </c>
      <c r="G226" s="21">
        <v>6.8</v>
      </c>
      <c r="H226" s="21">
        <v>0.34</v>
      </c>
    </row>
    <row r="227" spans="2:8" x14ac:dyDescent="0.2">
      <c r="B227" s="3">
        <v>300224</v>
      </c>
      <c r="C227" s="3" t="s">
        <v>561</v>
      </c>
      <c r="D227" s="3" t="s">
        <v>26</v>
      </c>
      <c r="E227" s="4" t="s">
        <v>37</v>
      </c>
      <c r="F227" s="3">
        <v>26</v>
      </c>
      <c r="G227" s="21">
        <v>5.4</v>
      </c>
      <c r="H227" s="21">
        <v>0.28999999999999998</v>
      </c>
    </row>
    <row r="228" spans="2:8" x14ac:dyDescent="0.2">
      <c r="B228" s="3">
        <v>300225</v>
      </c>
      <c r="C228" s="3" t="s">
        <v>728</v>
      </c>
      <c r="D228" s="3" t="s">
        <v>26</v>
      </c>
      <c r="E228" s="4" t="s">
        <v>37</v>
      </c>
      <c r="F228" s="3">
        <v>15</v>
      </c>
      <c r="G228" s="21">
        <v>8.9</v>
      </c>
      <c r="H228" s="21">
        <v>0.85</v>
      </c>
    </row>
    <row r="229" spans="2:8" x14ac:dyDescent="0.2">
      <c r="B229" s="3">
        <v>300226</v>
      </c>
      <c r="C229" s="3" t="s">
        <v>727</v>
      </c>
      <c r="D229" s="3" t="s">
        <v>26</v>
      </c>
      <c r="E229" s="4" t="s">
        <v>37</v>
      </c>
      <c r="F229" s="3">
        <v>7</v>
      </c>
      <c r="G229" s="21">
        <v>6.8</v>
      </c>
      <c r="H229" s="21">
        <v>0.85</v>
      </c>
    </row>
    <row r="230" spans="2:8" x14ac:dyDescent="0.2">
      <c r="B230" s="3">
        <v>300227</v>
      </c>
      <c r="C230" s="3" t="s">
        <v>656</v>
      </c>
      <c r="D230" s="3" t="s">
        <v>26</v>
      </c>
      <c r="E230" s="4" t="s">
        <v>37</v>
      </c>
      <c r="F230" s="3">
        <v>28</v>
      </c>
      <c r="G230" s="21">
        <v>7.7</v>
      </c>
      <c r="H230" s="21">
        <v>0.77</v>
      </c>
    </row>
    <row r="231" spans="2:8" x14ac:dyDescent="0.2">
      <c r="B231" s="3">
        <v>300228</v>
      </c>
      <c r="C231" s="3" t="s">
        <v>726</v>
      </c>
      <c r="D231" s="3" t="s">
        <v>26</v>
      </c>
      <c r="E231" s="4" t="s">
        <v>37</v>
      </c>
      <c r="F231" s="3">
        <v>21</v>
      </c>
      <c r="G231" s="21">
        <v>6.9</v>
      </c>
      <c r="H231" s="21">
        <v>0.12</v>
      </c>
    </row>
    <row r="232" spans="2:8" x14ac:dyDescent="0.2">
      <c r="B232" s="3">
        <v>300229</v>
      </c>
      <c r="C232" s="3" t="s">
        <v>725</v>
      </c>
      <c r="D232" s="3" t="s">
        <v>26</v>
      </c>
      <c r="E232" s="4" t="s">
        <v>37</v>
      </c>
      <c r="F232" s="3">
        <v>12</v>
      </c>
      <c r="G232" s="21">
        <v>6.9</v>
      </c>
      <c r="H232" s="21">
        <v>0.46</v>
      </c>
    </row>
    <row r="233" spans="2:8" x14ac:dyDescent="0.2">
      <c r="B233" s="3">
        <v>300230</v>
      </c>
      <c r="C233" s="3" t="s">
        <v>724</v>
      </c>
      <c r="D233" s="3" t="s">
        <v>19</v>
      </c>
      <c r="E233" s="4" t="s">
        <v>37</v>
      </c>
      <c r="F233" s="3">
        <v>26</v>
      </c>
      <c r="G233" s="21">
        <v>5.9</v>
      </c>
      <c r="H233" s="21">
        <v>0.87</v>
      </c>
    </row>
    <row r="234" spans="2:8" x14ac:dyDescent="0.2">
      <c r="B234" s="3">
        <v>300231</v>
      </c>
      <c r="C234" s="3" t="s">
        <v>723</v>
      </c>
      <c r="D234" s="3" t="s">
        <v>19</v>
      </c>
      <c r="E234" s="4" t="s">
        <v>37</v>
      </c>
      <c r="F234" s="3">
        <v>29</v>
      </c>
      <c r="G234" s="21">
        <v>7.8</v>
      </c>
      <c r="H234" s="21">
        <v>0.1</v>
      </c>
    </row>
    <row r="235" spans="2:8" x14ac:dyDescent="0.2">
      <c r="B235" s="3">
        <v>300232</v>
      </c>
      <c r="C235" s="3" t="s">
        <v>722</v>
      </c>
      <c r="D235" s="3" t="s">
        <v>15</v>
      </c>
      <c r="E235" s="4" t="s">
        <v>37</v>
      </c>
      <c r="F235" s="3">
        <v>5</v>
      </c>
      <c r="G235" s="21">
        <v>6.2</v>
      </c>
      <c r="H235" s="21">
        <v>0.56000000000000005</v>
      </c>
    </row>
    <row r="236" spans="2:8" x14ac:dyDescent="0.2">
      <c r="B236" s="3">
        <v>300233</v>
      </c>
      <c r="C236" s="3" t="s">
        <v>721</v>
      </c>
      <c r="D236" s="3" t="s">
        <v>26</v>
      </c>
      <c r="E236" s="4" t="s">
        <v>37</v>
      </c>
      <c r="F236" s="3">
        <v>17</v>
      </c>
      <c r="G236" s="21">
        <v>6</v>
      </c>
      <c r="H236" s="21">
        <v>0.28000000000000003</v>
      </c>
    </row>
    <row r="237" spans="2:8" x14ac:dyDescent="0.2">
      <c r="B237" s="3">
        <v>300234</v>
      </c>
      <c r="C237" s="3" t="s">
        <v>555</v>
      </c>
      <c r="D237" s="3" t="s">
        <v>19</v>
      </c>
      <c r="E237" s="4" t="s">
        <v>37</v>
      </c>
      <c r="F237" s="3">
        <v>30</v>
      </c>
      <c r="G237" s="21">
        <v>5.0999999999999996</v>
      </c>
      <c r="H237" s="21">
        <v>0.77</v>
      </c>
    </row>
    <row r="238" spans="2:8" x14ac:dyDescent="0.2">
      <c r="B238" s="3">
        <v>300235</v>
      </c>
      <c r="C238" s="3" t="s">
        <v>702</v>
      </c>
      <c r="D238" s="3" t="s">
        <v>20</v>
      </c>
      <c r="E238" s="4" t="s">
        <v>37</v>
      </c>
      <c r="F238" s="3">
        <v>17</v>
      </c>
      <c r="G238" s="21">
        <v>5.0999999999999996</v>
      </c>
      <c r="H238" s="21">
        <v>0.67</v>
      </c>
    </row>
    <row r="239" spans="2:8" x14ac:dyDescent="0.2">
      <c r="B239" s="3">
        <v>300236</v>
      </c>
      <c r="C239" s="3" t="s">
        <v>720</v>
      </c>
      <c r="D239" s="3" t="s">
        <v>26</v>
      </c>
      <c r="E239" s="4" t="s">
        <v>37</v>
      </c>
      <c r="F239" s="3">
        <v>27</v>
      </c>
      <c r="G239" s="21">
        <v>6.9</v>
      </c>
      <c r="H239" s="21">
        <v>0.5</v>
      </c>
    </row>
    <row r="240" spans="2:8" x14ac:dyDescent="0.2">
      <c r="B240" s="3">
        <v>300237</v>
      </c>
      <c r="C240" s="3" t="s">
        <v>719</v>
      </c>
      <c r="D240" s="3" t="s">
        <v>24</v>
      </c>
      <c r="E240" s="4" t="s">
        <v>37</v>
      </c>
      <c r="F240" s="3">
        <v>23</v>
      </c>
      <c r="G240" s="21">
        <v>7.2</v>
      </c>
      <c r="H240" s="21">
        <v>0.19</v>
      </c>
    </row>
    <row r="241" spans="2:8" x14ac:dyDescent="0.2">
      <c r="B241" s="3">
        <v>300238</v>
      </c>
      <c r="C241" s="3" t="s">
        <v>373</v>
      </c>
      <c r="D241" s="3" t="s">
        <v>15</v>
      </c>
      <c r="E241" s="4" t="s">
        <v>37</v>
      </c>
      <c r="F241" s="3">
        <v>19</v>
      </c>
      <c r="G241" s="21">
        <v>9</v>
      </c>
      <c r="H241" s="21">
        <v>0.85</v>
      </c>
    </row>
    <row r="242" spans="2:8" x14ac:dyDescent="0.2">
      <c r="B242" s="3">
        <v>300239</v>
      </c>
      <c r="C242" s="3" t="s">
        <v>718</v>
      </c>
      <c r="D242" s="3" t="s">
        <v>14</v>
      </c>
      <c r="E242" s="4" t="s">
        <v>37</v>
      </c>
      <c r="F242" s="3">
        <v>12</v>
      </c>
      <c r="G242" s="21">
        <v>8.6</v>
      </c>
      <c r="H242" s="21">
        <v>0.48</v>
      </c>
    </row>
    <row r="243" spans="2:8" x14ac:dyDescent="0.2">
      <c r="B243" s="3">
        <v>300240</v>
      </c>
      <c r="C243" s="3" t="s">
        <v>717</v>
      </c>
      <c r="D243" s="3" t="s">
        <v>14</v>
      </c>
      <c r="E243" s="4" t="s">
        <v>37</v>
      </c>
      <c r="F243" s="3">
        <v>25</v>
      </c>
      <c r="G243" s="21">
        <v>6.3</v>
      </c>
      <c r="H243" s="21">
        <v>0.74</v>
      </c>
    </row>
    <row r="244" spans="2:8" x14ac:dyDescent="0.2">
      <c r="B244" s="3">
        <v>300241</v>
      </c>
      <c r="C244" s="3" t="s">
        <v>696</v>
      </c>
      <c r="D244" s="3" t="s">
        <v>26</v>
      </c>
      <c r="E244" s="4" t="s">
        <v>37</v>
      </c>
      <c r="F244" s="3">
        <v>9</v>
      </c>
      <c r="G244" s="21">
        <v>5.6</v>
      </c>
      <c r="H244" s="21">
        <v>0.76</v>
      </c>
    </row>
    <row r="245" spans="2:8" x14ac:dyDescent="0.2">
      <c r="B245" s="3">
        <v>300242</v>
      </c>
      <c r="C245" s="3" t="s">
        <v>716</v>
      </c>
      <c r="D245" s="3" t="s">
        <v>26</v>
      </c>
      <c r="E245" s="4" t="s">
        <v>37</v>
      </c>
      <c r="F245" s="3">
        <v>23</v>
      </c>
      <c r="G245" s="21">
        <v>6.9</v>
      </c>
      <c r="H245" s="21">
        <v>0.57999999999999996</v>
      </c>
    </row>
    <row r="246" spans="2:8" x14ac:dyDescent="0.2">
      <c r="B246" s="3">
        <v>300243</v>
      </c>
      <c r="C246" s="3" t="s">
        <v>78</v>
      </c>
      <c r="D246" s="3" t="s">
        <v>16</v>
      </c>
      <c r="E246" s="4" t="s">
        <v>37</v>
      </c>
      <c r="F246" s="3">
        <v>10</v>
      </c>
      <c r="G246" s="21">
        <v>5.0999999999999996</v>
      </c>
      <c r="H246" s="21">
        <v>0.59</v>
      </c>
    </row>
    <row r="247" spans="2:8" x14ac:dyDescent="0.2">
      <c r="B247" s="3">
        <v>300244</v>
      </c>
      <c r="C247" s="3" t="s">
        <v>715</v>
      </c>
      <c r="D247" s="3" t="s">
        <v>17</v>
      </c>
      <c r="E247" s="4" t="s">
        <v>37</v>
      </c>
      <c r="F247" s="3">
        <v>7</v>
      </c>
      <c r="G247" s="21">
        <v>6</v>
      </c>
      <c r="H247" s="21">
        <v>0.88</v>
      </c>
    </row>
    <row r="248" spans="2:8" x14ac:dyDescent="0.2">
      <c r="B248" s="3">
        <v>300245</v>
      </c>
      <c r="C248" s="3" t="s">
        <v>714</v>
      </c>
      <c r="D248" s="3" t="s">
        <v>25</v>
      </c>
      <c r="E248" s="4" t="s">
        <v>37</v>
      </c>
      <c r="F248" s="3">
        <v>22</v>
      </c>
      <c r="G248" s="21">
        <v>5.9</v>
      </c>
      <c r="H248" s="21">
        <v>0.81</v>
      </c>
    </row>
    <row r="249" spans="2:8" x14ac:dyDescent="0.2">
      <c r="B249" s="3">
        <v>300246</v>
      </c>
      <c r="C249" s="3" t="s">
        <v>607</v>
      </c>
      <c r="D249" s="3" t="s">
        <v>17</v>
      </c>
      <c r="E249" s="4" t="s">
        <v>37</v>
      </c>
      <c r="F249" s="3">
        <v>26</v>
      </c>
      <c r="G249" s="21">
        <v>7</v>
      </c>
      <c r="H249" s="21">
        <v>0.46</v>
      </c>
    </row>
    <row r="250" spans="2:8" x14ac:dyDescent="0.2">
      <c r="B250" s="3">
        <v>300247</v>
      </c>
      <c r="C250" s="3" t="s">
        <v>713</v>
      </c>
      <c r="D250" s="3" t="s">
        <v>26</v>
      </c>
      <c r="E250" s="4" t="s">
        <v>37</v>
      </c>
      <c r="F250" s="3">
        <v>18</v>
      </c>
      <c r="G250" s="21">
        <v>5.9</v>
      </c>
      <c r="H250" s="21">
        <v>0.41</v>
      </c>
    </row>
    <row r="251" spans="2:8" x14ac:dyDescent="0.2">
      <c r="B251" s="3">
        <v>300248</v>
      </c>
      <c r="C251" s="3" t="s">
        <v>712</v>
      </c>
      <c r="D251" s="3" t="s">
        <v>26</v>
      </c>
      <c r="E251" s="4" t="s">
        <v>37</v>
      </c>
      <c r="F251" s="3">
        <v>8</v>
      </c>
      <c r="G251" s="21">
        <v>5.7</v>
      </c>
      <c r="H251" s="21">
        <v>0.53</v>
      </c>
    </row>
    <row r="252" spans="2:8" x14ac:dyDescent="0.2">
      <c r="B252" s="3">
        <v>300249</v>
      </c>
      <c r="C252" s="3" t="s">
        <v>711</v>
      </c>
      <c r="D252" s="3" t="s">
        <v>23</v>
      </c>
      <c r="E252" s="4" t="s">
        <v>37</v>
      </c>
      <c r="F252" s="3">
        <v>15</v>
      </c>
      <c r="G252" s="21">
        <v>6.1</v>
      </c>
      <c r="H252" s="21">
        <v>0.61</v>
      </c>
    </row>
    <row r="253" spans="2:8" x14ac:dyDescent="0.2">
      <c r="B253" s="3">
        <v>300250</v>
      </c>
      <c r="C253" s="3" t="s">
        <v>710</v>
      </c>
      <c r="D253" s="3" t="s">
        <v>26</v>
      </c>
      <c r="E253" s="4" t="s">
        <v>37</v>
      </c>
      <c r="F253" s="3">
        <v>15</v>
      </c>
      <c r="G253" s="21">
        <v>7.5</v>
      </c>
      <c r="H253" s="21">
        <v>0.82</v>
      </c>
    </row>
    <row r="254" spans="2:8" x14ac:dyDescent="0.2">
      <c r="B254" s="3">
        <v>300251</v>
      </c>
      <c r="C254" s="3" t="s">
        <v>709</v>
      </c>
      <c r="D254" s="3" t="s">
        <v>26</v>
      </c>
      <c r="E254" s="4" t="s">
        <v>37</v>
      </c>
      <c r="F254" s="3">
        <v>23</v>
      </c>
      <c r="G254" s="21">
        <v>8.4</v>
      </c>
      <c r="H254" s="21">
        <v>0.64</v>
      </c>
    </row>
    <row r="255" spans="2:8" x14ac:dyDescent="0.2">
      <c r="B255" s="3">
        <v>300252</v>
      </c>
      <c r="C255" s="3" t="s">
        <v>621</v>
      </c>
      <c r="D255" s="3" t="s">
        <v>25</v>
      </c>
      <c r="E255" s="4" t="s">
        <v>37</v>
      </c>
      <c r="F255" s="3">
        <v>11</v>
      </c>
      <c r="G255" s="21">
        <v>5.4</v>
      </c>
      <c r="H255" s="21">
        <v>0.4</v>
      </c>
    </row>
    <row r="256" spans="2:8" x14ac:dyDescent="0.2">
      <c r="B256" s="3">
        <v>300253</v>
      </c>
      <c r="C256" s="3" t="s">
        <v>484</v>
      </c>
      <c r="D256" s="3" t="s">
        <v>15</v>
      </c>
      <c r="E256" s="4" t="s">
        <v>37</v>
      </c>
      <c r="F256" s="3">
        <v>15</v>
      </c>
      <c r="G256" s="21">
        <v>7.4</v>
      </c>
      <c r="H256" s="21">
        <v>0.81</v>
      </c>
    </row>
    <row r="257" spans="2:8" x14ac:dyDescent="0.2">
      <c r="B257" s="3">
        <v>300254</v>
      </c>
      <c r="C257" s="3" t="s">
        <v>472</v>
      </c>
      <c r="D257" s="3" t="s">
        <v>15</v>
      </c>
      <c r="E257" s="4" t="s">
        <v>37</v>
      </c>
      <c r="F257" s="3">
        <v>6</v>
      </c>
      <c r="G257" s="21">
        <v>6.5</v>
      </c>
      <c r="H257" s="21">
        <v>0.3</v>
      </c>
    </row>
    <row r="258" spans="2:8" x14ac:dyDescent="0.2">
      <c r="B258" s="3">
        <v>300255</v>
      </c>
      <c r="C258" s="3" t="s">
        <v>708</v>
      </c>
      <c r="D258" s="3" t="s">
        <v>15</v>
      </c>
      <c r="E258" s="4" t="s">
        <v>37</v>
      </c>
      <c r="F258" s="3">
        <v>20</v>
      </c>
      <c r="G258" s="21">
        <v>8.5</v>
      </c>
      <c r="H258" s="21">
        <v>0.3</v>
      </c>
    </row>
    <row r="259" spans="2:8" x14ac:dyDescent="0.2">
      <c r="B259" s="3">
        <v>300256</v>
      </c>
      <c r="C259" s="3" t="s">
        <v>64</v>
      </c>
      <c r="D259" s="3" t="s">
        <v>15</v>
      </c>
      <c r="E259" s="4" t="s">
        <v>37</v>
      </c>
      <c r="F259" s="3">
        <v>16</v>
      </c>
      <c r="G259" s="21">
        <v>8.5</v>
      </c>
      <c r="H259" s="21">
        <v>0.75</v>
      </c>
    </row>
    <row r="260" spans="2:8" x14ac:dyDescent="0.2">
      <c r="B260" s="3">
        <v>300257</v>
      </c>
      <c r="C260" s="3" t="s">
        <v>707</v>
      </c>
      <c r="D260" s="3" t="s">
        <v>15</v>
      </c>
      <c r="E260" s="4" t="s">
        <v>37</v>
      </c>
      <c r="F260" s="3">
        <v>10</v>
      </c>
      <c r="G260" s="21">
        <v>5.7</v>
      </c>
      <c r="H260" s="21">
        <v>0.73</v>
      </c>
    </row>
    <row r="261" spans="2:8" x14ac:dyDescent="0.2">
      <c r="B261" s="3">
        <v>300258</v>
      </c>
      <c r="C261" s="3" t="s">
        <v>706</v>
      </c>
      <c r="D261" s="3" t="s">
        <v>24</v>
      </c>
      <c r="E261" s="4" t="s">
        <v>37</v>
      </c>
      <c r="F261" s="3">
        <v>27</v>
      </c>
      <c r="G261" s="21">
        <v>7.6</v>
      </c>
      <c r="H261" s="21">
        <v>0.86</v>
      </c>
    </row>
    <row r="262" spans="2:8" x14ac:dyDescent="0.2">
      <c r="B262" s="3">
        <v>300259</v>
      </c>
      <c r="C262" s="3" t="s">
        <v>705</v>
      </c>
      <c r="D262" s="3" t="s">
        <v>14</v>
      </c>
      <c r="E262" s="4" t="s">
        <v>37</v>
      </c>
      <c r="F262" s="3">
        <v>28</v>
      </c>
      <c r="G262" s="21">
        <v>7.5</v>
      </c>
      <c r="H262" s="21">
        <v>0.47</v>
      </c>
    </row>
    <row r="263" spans="2:8" x14ac:dyDescent="0.2">
      <c r="B263" s="3">
        <v>300260</v>
      </c>
      <c r="C263" s="3" t="s">
        <v>704</v>
      </c>
      <c r="D263" s="3" t="s">
        <v>14</v>
      </c>
      <c r="E263" s="4" t="s">
        <v>37</v>
      </c>
      <c r="F263" s="3">
        <v>27</v>
      </c>
      <c r="G263" s="21">
        <v>6.5</v>
      </c>
      <c r="H263" s="21">
        <v>0.51</v>
      </c>
    </row>
    <row r="264" spans="2:8" x14ac:dyDescent="0.2">
      <c r="B264" s="3">
        <v>300261</v>
      </c>
      <c r="C264" s="3" t="s">
        <v>703</v>
      </c>
      <c r="D264" s="3" t="s">
        <v>26</v>
      </c>
      <c r="E264" s="4" t="s">
        <v>37</v>
      </c>
      <c r="F264" s="3">
        <v>23</v>
      </c>
      <c r="G264" s="21">
        <v>8.3000000000000007</v>
      </c>
      <c r="H264" s="21">
        <v>0.59</v>
      </c>
    </row>
    <row r="265" spans="2:8" x14ac:dyDescent="0.2">
      <c r="B265" s="3">
        <v>300262</v>
      </c>
      <c r="C265" s="3" t="s">
        <v>702</v>
      </c>
      <c r="D265" s="3" t="s">
        <v>20</v>
      </c>
      <c r="E265" s="4" t="s">
        <v>37</v>
      </c>
      <c r="F265" s="3">
        <v>25</v>
      </c>
      <c r="G265" s="21">
        <v>8.1999999999999993</v>
      </c>
      <c r="H265" s="21">
        <v>0.15</v>
      </c>
    </row>
    <row r="266" spans="2:8" x14ac:dyDescent="0.2">
      <c r="B266" s="3">
        <v>300263</v>
      </c>
      <c r="C266" s="3" t="s">
        <v>701</v>
      </c>
      <c r="D266" s="3" t="s">
        <v>26</v>
      </c>
      <c r="E266" s="4" t="s">
        <v>37</v>
      </c>
      <c r="F266" s="3">
        <v>5</v>
      </c>
      <c r="G266" s="21">
        <v>6.9</v>
      </c>
      <c r="H266" s="21">
        <v>0.4</v>
      </c>
    </row>
    <row r="267" spans="2:8" x14ac:dyDescent="0.2">
      <c r="B267" s="3">
        <v>300264</v>
      </c>
      <c r="C267" s="3" t="s">
        <v>700</v>
      </c>
      <c r="D267" s="3" t="s">
        <v>26</v>
      </c>
      <c r="E267" s="4" t="s">
        <v>37</v>
      </c>
      <c r="F267" s="3">
        <v>8</v>
      </c>
      <c r="G267" s="21">
        <v>7.9</v>
      </c>
      <c r="H267" s="21">
        <v>0.4</v>
      </c>
    </row>
    <row r="268" spans="2:8" x14ac:dyDescent="0.2">
      <c r="B268" s="3">
        <v>300265</v>
      </c>
      <c r="C268" s="3" t="s">
        <v>699</v>
      </c>
      <c r="D268" s="3" t="s">
        <v>26</v>
      </c>
      <c r="E268" s="4" t="s">
        <v>37</v>
      </c>
      <c r="F268" s="3">
        <v>29</v>
      </c>
      <c r="G268" s="21">
        <v>5.5</v>
      </c>
      <c r="H268" s="21">
        <v>0.7</v>
      </c>
    </row>
    <row r="269" spans="2:8" x14ac:dyDescent="0.2">
      <c r="B269" s="3">
        <v>300266</v>
      </c>
      <c r="C269" s="3" t="s">
        <v>633</v>
      </c>
      <c r="D269" s="3" t="s">
        <v>22</v>
      </c>
      <c r="E269" s="4" t="s">
        <v>37</v>
      </c>
      <c r="F269" s="3">
        <v>19</v>
      </c>
      <c r="G269" s="21">
        <v>8.4</v>
      </c>
      <c r="H269" s="21">
        <v>0.5</v>
      </c>
    </row>
    <row r="270" spans="2:8" x14ac:dyDescent="0.2">
      <c r="B270" s="3">
        <v>300267</v>
      </c>
      <c r="C270" s="3" t="s">
        <v>698</v>
      </c>
      <c r="D270" s="3" t="s">
        <v>24</v>
      </c>
      <c r="E270" s="4" t="s">
        <v>37</v>
      </c>
      <c r="F270" s="3">
        <v>30</v>
      </c>
      <c r="G270" s="21">
        <v>6.9</v>
      </c>
      <c r="H270" s="21">
        <v>0.15</v>
      </c>
    </row>
    <row r="271" spans="2:8" x14ac:dyDescent="0.2">
      <c r="B271" s="3">
        <v>300268</v>
      </c>
      <c r="C271" s="3" t="s">
        <v>47</v>
      </c>
      <c r="D271" s="3" t="s">
        <v>17</v>
      </c>
      <c r="E271" s="4" t="s">
        <v>37</v>
      </c>
      <c r="F271" s="3">
        <v>17</v>
      </c>
      <c r="G271" s="21">
        <v>7.1</v>
      </c>
      <c r="H271" s="21">
        <v>0.1</v>
      </c>
    </row>
    <row r="272" spans="2:8" x14ac:dyDescent="0.2">
      <c r="B272" s="3">
        <v>300269</v>
      </c>
      <c r="C272" s="3" t="s">
        <v>150</v>
      </c>
      <c r="D272" s="3" t="s">
        <v>22</v>
      </c>
      <c r="E272" s="4" t="s">
        <v>37</v>
      </c>
      <c r="F272" s="3">
        <v>27</v>
      </c>
      <c r="G272" s="21">
        <v>8</v>
      </c>
      <c r="H272" s="21">
        <v>0.24</v>
      </c>
    </row>
    <row r="273" spans="2:8" x14ac:dyDescent="0.2">
      <c r="B273" s="3">
        <v>300270</v>
      </c>
      <c r="C273" s="3" t="s">
        <v>631</v>
      </c>
      <c r="D273" s="3" t="s">
        <v>25</v>
      </c>
      <c r="E273" s="4" t="s">
        <v>37</v>
      </c>
      <c r="F273" s="3">
        <v>5</v>
      </c>
      <c r="G273" s="21">
        <v>7.2</v>
      </c>
      <c r="H273" s="21">
        <v>0.31</v>
      </c>
    </row>
    <row r="274" spans="2:8" x14ac:dyDescent="0.2">
      <c r="B274" s="3">
        <v>300271</v>
      </c>
      <c r="C274" s="3" t="s">
        <v>697</v>
      </c>
      <c r="D274" s="3" t="s">
        <v>26</v>
      </c>
      <c r="E274" s="4" t="s">
        <v>37</v>
      </c>
      <c r="F274" s="3">
        <v>21</v>
      </c>
      <c r="G274" s="21">
        <v>7.3</v>
      </c>
      <c r="H274" s="21">
        <v>0.25</v>
      </c>
    </row>
    <row r="275" spans="2:8" x14ac:dyDescent="0.2">
      <c r="B275" s="3">
        <v>300272</v>
      </c>
      <c r="C275" s="3" t="s">
        <v>696</v>
      </c>
      <c r="D275" s="3" t="s">
        <v>26</v>
      </c>
      <c r="E275" s="4" t="s">
        <v>37</v>
      </c>
      <c r="F275" s="3">
        <v>12</v>
      </c>
      <c r="G275" s="21">
        <v>6.2</v>
      </c>
      <c r="H275" s="21">
        <v>0.82</v>
      </c>
    </row>
    <row r="276" spans="2:8" x14ac:dyDescent="0.2">
      <c r="B276" s="3">
        <v>300273</v>
      </c>
      <c r="C276" s="3" t="s">
        <v>695</v>
      </c>
      <c r="D276" s="3" t="s">
        <v>26</v>
      </c>
      <c r="E276" s="4" t="s">
        <v>37</v>
      </c>
      <c r="F276" s="3">
        <v>14</v>
      </c>
      <c r="G276" s="21">
        <v>5.3</v>
      </c>
      <c r="H276" s="21">
        <v>0.87</v>
      </c>
    </row>
    <row r="277" spans="2:8" x14ac:dyDescent="0.2">
      <c r="B277" s="3">
        <v>300274</v>
      </c>
      <c r="C277" s="3" t="s">
        <v>694</v>
      </c>
      <c r="D277" s="3" t="s">
        <v>26</v>
      </c>
      <c r="E277" s="4" t="s">
        <v>37</v>
      </c>
      <c r="F277" s="3">
        <v>30</v>
      </c>
      <c r="G277" s="21">
        <v>5.9</v>
      </c>
      <c r="H277" s="21">
        <v>0.35</v>
      </c>
    </row>
    <row r="278" spans="2:8" x14ac:dyDescent="0.2">
      <c r="B278" s="3">
        <v>300275</v>
      </c>
      <c r="C278" s="3" t="s">
        <v>693</v>
      </c>
      <c r="D278" s="3" t="s">
        <v>26</v>
      </c>
      <c r="E278" s="4" t="s">
        <v>37</v>
      </c>
      <c r="F278" s="3">
        <v>27</v>
      </c>
      <c r="G278" s="21">
        <v>5.8</v>
      </c>
      <c r="H278" s="21">
        <v>0.85</v>
      </c>
    </row>
    <row r="279" spans="2:8" x14ac:dyDescent="0.2">
      <c r="B279" s="3">
        <v>300276</v>
      </c>
      <c r="C279" s="3" t="s">
        <v>692</v>
      </c>
      <c r="D279" s="3" t="s">
        <v>26</v>
      </c>
      <c r="E279" s="4" t="s">
        <v>37</v>
      </c>
      <c r="F279" s="3">
        <v>16</v>
      </c>
      <c r="G279" s="21">
        <v>5.6</v>
      </c>
      <c r="H279" s="21">
        <v>0.9</v>
      </c>
    </row>
    <row r="280" spans="2:8" x14ac:dyDescent="0.2">
      <c r="B280" s="3">
        <v>300277</v>
      </c>
      <c r="C280" s="3" t="s">
        <v>691</v>
      </c>
      <c r="D280" s="3" t="s">
        <v>20</v>
      </c>
      <c r="E280" s="4" t="s">
        <v>37</v>
      </c>
      <c r="F280" s="3">
        <v>15</v>
      </c>
      <c r="G280" s="21">
        <v>8.8000000000000007</v>
      </c>
      <c r="H280" s="21">
        <v>0.49</v>
      </c>
    </row>
    <row r="281" spans="2:8" x14ac:dyDescent="0.2">
      <c r="B281" s="3">
        <v>300278</v>
      </c>
      <c r="C281" s="3" t="s">
        <v>690</v>
      </c>
      <c r="D281" s="3" t="s">
        <v>15</v>
      </c>
      <c r="E281" s="4" t="s">
        <v>37</v>
      </c>
      <c r="F281" s="3">
        <v>15</v>
      </c>
      <c r="G281" s="21">
        <v>8.5</v>
      </c>
      <c r="H281" s="21">
        <v>0.13</v>
      </c>
    </row>
    <row r="282" spans="2:8" x14ac:dyDescent="0.2">
      <c r="B282" s="3">
        <v>300279</v>
      </c>
      <c r="C282" s="3" t="s">
        <v>311</v>
      </c>
      <c r="D282" s="3" t="s">
        <v>24</v>
      </c>
      <c r="E282" s="4" t="s">
        <v>37</v>
      </c>
      <c r="F282" s="3">
        <v>10</v>
      </c>
      <c r="G282" s="21">
        <v>6.1</v>
      </c>
      <c r="H282" s="21">
        <v>0.23</v>
      </c>
    </row>
    <row r="283" spans="2:8" x14ac:dyDescent="0.2">
      <c r="B283" s="3">
        <v>300280</v>
      </c>
      <c r="C283" s="3" t="s">
        <v>689</v>
      </c>
      <c r="D283" s="3" t="s">
        <v>24</v>
      </c>
      <c r="E283" s="4" t="s">
        <v>37</v>
      </c>
      <c r="F283" s="3">
        <v>13</v>
      </c>
      <c r="G283" s="21">
        <v>5.0999999999999996</v>
      </c>
      <c r="H283" s="21">
        <v>0.35</v>
      </c>
    </row>
    <row r="284" spans="2:8" x14ac:dyDescent="0.2">
      <c r="B284" s="3">
        <v>300281</v>
      </c>
      <c r="C284" s="3" t="s">
        <v>275</v>
      </c>
      <c r="D284" s="3" t="s">
        <v>18</v>
      </c>
      <c r="E284" s="4" t="s">
        <v>37</v>
      </c>
      <c r="F284" s="3">
        <v>30</v>
      </c>
      <c r="G284" s="21">
        <v>6.4</v>
      </c>
      <c r="H284" s="21">
        <v>0.15</v>
      </c>
    </row>
    <row r="285" spans="2:8" x14ac:dyDescent="0.2">
      <c r="B285" s="3">
        <v>300282</v>
      </c>
      <c r="C285" s="3" t="s">
        <v>688</v>
      </c>
      <c r="D285" s="3" t="s">
        <v>23</v>
      </c>
      <c r="E285" s="4" t="s">
        <v>37</v>
      </c>
      <c r="F285" s="3">
        <v>9</v>
      </c>
      <c r="G285" s="21">
        <v>7</v>
      </c>
      <c r="H285" s="21">
        <v>0.57999999999999996</v>
      </c>
    </row>
    <row r="286" spans="2:8" x14ac:dyDescent="0.2">
      <c r="B286" s="3">
        <v>300283</v>
      </c>
      <c r="C286" s="3" t="s">
        <v>687</v>
      </c>
      <c r="D286" s="3" t="s">
        <v>20</v>
      </c>
      <c r="E286" s="4" t="s">
        <v>37</v>
      </c>
      <c r="F286" s="3">
        <v>22</v>
      </c>
      <c r="G286" s="21">
        <v>5.4</v>
      </c>
      <c r="H286" s="21">
        <v>0.72</v>
      </c>
    </row>
    <row r="287" spans="2:8" x14ac:dyDescent="0.2">
      <c r="B287" s="3">
        <v>300284</v>
      </c>
      <c r="C287" s="3" t="s">
        <v>686</v>
      </c>
      <c r="D287" s="3" t="s">
        <v>26</v>
      </c>
      <c r="E287" s="4" t="s">
        <v>37</v>
      </c>
      <c r="F287" s="3">
        <v>15</v>
      </c>
      <c r="G287" s="21">
        <v>6.7</v>
      </c>
      <c r="H287" s="21">
        <v>0.1</v>
      </c>
    </row>
    <row r="288" spans="2:8" x14ac:dyDescent="0.2">
      <c r="B288" s="3">
        <v>300285</v>
      </c>
      <c r="C288" s="3" t="s">
        <v>685</v>
      </c>
      <c r="D288" s="3" t="s">
        <v>26</v>
      </c>
      <c r="E288" s="4" t="s">
        <v>37</v>
      </c>
      <c r="F288" s="3">
        <v>8</v>
      </c>
      <c r="G288" s="21">
        <v>6.8</v>
      </c>
      <c r="H288" s="21">
        <v>0.48</v>
      </c>
    </row>
    <row r="289" spans="2:8" x14ac:dyDescent="0.2">
      <c r="B289" s="3">
        <v>300286</v>
      </c>
      <c r="C289" s="3" t="s">
        <v>684</v>
      </c>
      <c r="D289" s="3" t="s">
        <v>26</v>
      </c>
      <c r="E289" s="4" t="s">
        <v>37</v>
      </c>
      <c r="F289" s="3">
        <v>6</v>
      </c>
      <c r="G289" s="21">
        <v>8.5</v>
      </c>
      <c r="H289" s="21">
        <v>0.37</v>
      </c>
    </row>
    <row r="290" spans="2:8" x14ac:dyDescent="0.2">
      <c r="B290" s="3">
        <v>300287</v>
      </c>
      <c r="C290" s="3" t="s">
        <v>641</v>
      </c>
      <c r="D290" s="3" t="s">
        <v>26</v>
      </c>
      <c r="E290" s="4" t="s">
        <v>37</v>
      </c>
      <c r="F290" s="3">
        <v>25</v>
      </c>
      <c r="G290" s="21">
        <v>7.3</v>
      </c>
      <c r="H290" s="21">
        <v>0.3</v>
      </c>
    </row>
    <row r="291" spans="2:8" x14ac:dyDescent="0.2">
      <c r="B291" s="3">
        <v>300288</v>
      </c>
      <c r="C291" s="3" t="s">
        <v>640</v>
      </c>
      <c r="D291" s="3" t="s">
        <v>26</v>
      </c>
      <c r="E291" s="4" t="s">
        <v>37</v>
      </c>
      <c r="F291" s="3">
        <v>21</v>
      </c>
      <c r="G291" s="21">
        <v>6.6</v>
      </c>
      <c r="H291" s="21">
        <v>0.55000000000000004</v>
      </c>
    </row>
    <row r="292" spans="2:8" x14ac:dyDescent="0.2">
      <c r="B292" s="3">
        <v>300289</v>
      </c>
      <c r="C292" s="3" t="s">
        <v>683</v>
      </c>
      <c r="D292" s="3" t="s">
        <v>26</v>
      </c>
      <c r="E292" s="4" t="s">
        <v>37</v>
      </c>
      <c r="F292" s="3">
        <v>29</v>
      </c>
      <c r="G292" s="21">
        <v>6</v>
      </c>
      <c r="H292" s="21">
        <v>0.15</v>
      </c>
    </row>
    <row r="293" spans="2:8" x14ac:dyDescent="0.2">
      <c r="B293" s="3">
        <v>300290</v>
      </c>
      <c r="C293" s="3" t="s">
        <v>428</v>
      </c>
      <c r="D293" s="3" t="s">
        <v>20</v>
      </c>
      <c r="E293" s="4" t="s">
        <v>37</v>
      </c>
      <c r="F293" s="3">
        <v>18</v>
      </c>
      <c r="G293" s="21">
        <v>5.7</v>
      </c>
      <c r="H293" s="21">
        <v>0.75</v>
      </c>
    </row>
    <row r="294" spans="2:8" x14ac:dyDescent="0.2">
      <c r="B294" s="3">
        <v>300291</v>
      </c>
      <c r="C294" s="3" t="s">
        <v>682</v>
      </c>
      <c r="D294" s="3" t="s">
        <v>25</v>
      </c>
      <c r="E294" s="4" t="s">
        <v>37</v>
      </c>
      <c r="F294" s="3">
        <v>7</v>
      </c>
      <c r="G294" s="21">
        <v>8.4</v>
      </c>
      <c r="H294" s="21">
        <v>0.27</v>
      </c>
    </row>
    <row r="295" spans="2:8" x14ac:dyDescent="0.2">
      <c r="B295" s="3">
        <v>300292</v>
      </c>
      <c r="C295" s="3" t="s">
        <v>646</v>
      </c>
      <c r="D295" s="3" t="s">
        <v>18</v>
      </c>
      <c r="E295" s="4" t="s">
        <v>37</v>
      </c>
      <c r="F295" s="3">
        <v>25</v>
      </c>
      <c r="G295" s="21">
        <v>5.9</v>
      </c>
      <c r="H295" s="21">
        <v>0.11</v>
      </c>
    </row>
    <row r="296" spans="2:8" x14ac:dyDescent="0.2">
      <c r="B296" s="3">
        <v>300293</v>
      </c>
      <c r="C296" s="3" t="s">
        <v>681</v>
      </c>
      <c r="D296" s="3" t="s">
        <v>26</v>
      </c>
      <c r="E296" s="4" t="s">
        <v>37</v>
      </c>
      <c r="F296" s="3">
        <v>5</v>
      </c>
      <c r="G296" s="21">
        <v>6.6</v>
      </c>
      <c r="H296" s="21">
        <v>0.17</v>
      </c>
    </row>
    <row r="297" spans="2:8" x14ac:dyDescent="0.2">
      <c r="B297" s="3">
        <v>300294</v>
      </c>
      <c r="C297" s="3" t="s">
        <v>680</v>
      </c>
      <c r="D297" s="3" t="s">
        <v>26</v>
      </c>
      <c r="E297" s="4" t="s">
        <v>37</v>
      </c>
      <c r="F297" s="3">
        <v>15</v>
      </c>
      <c r="G297" s="21">
        <v>7.4</v>
      </c>
      <c r="H297" s="21">
        <v>0.44</v>
      </c>
    </row>
    <row r="298" spans="2:8" x14ac:dyDescent="0.2">
      <c r="B298" s="3">
        <v>300295</v>
      </c>
      <c r="C298" s="3" t="s">
        <v>531</v>
      </c>
      <c r="D298" s="3" t="s">
        <v>26</v>
      </c>
      <c r="E298" s="4" t="s">
        <v>37</v>
      </c>
      <c r="F298" s="3">
        <v>28</v>
      </c>
      <c r="G298" s="21">
        <v>8.3000000000000007</v>
      </c>
      <c r="H298" s="21">
        <v>0.63</v>
      </c>
    </row>
    <row r="299" spans="2:8" x14ac:dyDescent="0.2">
      <c r="B299" s="3">
        <v>300296</v>
      </c>
      <c r="C299" s="3" t="s">
        <v>679</v>
      </c>
      <c r="D299" s="3" t="s">
        <v>17</v>
      </c>
      <c r="E299" s="4" t="s">
        <v>37</v>
      </c>
      <c r="F299" s="3">
        <v>10</v>
      </c>
      <c r="G299" s="21">
        <v>7.6</v>
      </c>
      <c r="H299" s="21">
        <v>0.69</v>
      </c>
    </row>
    <row r="300" spans="2:8" x14ac:dyDescent="0.2">
      <c r="B300" s="3">
        <v>300297</v>
      </c>
      <c r="C300" s="3" t="s">
        <v>106</v>
      </c>
      <c r="D300" s="3" t="s">
        <v>17</v>
      </c>
      <c r="E300" s="4" t="s">
        <v>37</v>
      </c>
      <c r="F300" s="3">
        <v>20</v>
      </c>
      <c r="G300" s="21">
        <v>5.7</v>
      </c>
      <c r="H300" s="21">
        <v>0.2</v>
      </c>
    </row>
    <row r="301" spans="2:8" x14ac:dyDescent="0.2">
      <c r="B301" s="3">
        <v>300298</v>
      </c>
      <c r="C301" s="3" t="s">
        <v>678</v>
      </c>
      <c r="D301" s="3" t="s">
        <v>25</v>
      </c>
      <c r="E301" s="4" t="s">
        <v>37</v>
      </c>
      <c r="F301" s="3">
        <v>20</v>
      </c>
      <c r="G301" s="21">
        <v>8.6</v>
      </c>
      <c r="H301" s="21">
        <v>0.16</v>
      </c>
    </row>
    <row r="302" spans="2:8" x14ac:dyDescent="0.2">
      <c r="B302" s="3">
        <v>300299</v>
      </c>
      <c r="C302" s="3" t="s">
        <v>650</v>
      </c>
      <c r="D302" s="3" t="s">
        <v>26</v>
      </c>
      <c r="E302" s="4" t="s">
        <v>37</v>
      </c>
      <c r="F302" s="3">
        <v>30</v>
      </c>
      <c r="G302" s="21">
        <v>5.3</v>
      </c>
      <c r="H302" s="21">
        <v>0.8</v>
      </c>
    </row>
    <row r="303" spans="2:8" x14ac:dyDescent="0.2">
      <c r="B303" s="3">
        <v>300300</v>
      </c>
      <c r="C303" s="3" t="s">
        <v>598</v>
      </c>
      <c r="D303" s="3" t="s">
        <v>13</v>
      </c>
      <c r="E303" s="4" t="s">
        <v>37</v>
      </c>
      <c r="F303" s="3">
        <v>16</v>
      </c>
      <c r="G303" s="21">
        <v>5.4</v>
      </c>
      <c r="H303" s="21">
        <v>0.6</v>
      </c>
    </row>
    <row r="304" spans="2:8" x14ac:dyDescent="0.2">
      <c r="B304" s="3">
        <v>300301</v>
      </c>
      <c r="C304" s="3" t="s">
        <v>677</v>
      </c>
      <c r="D304" s="3" t="s">
        <v>15</v>
      </c>
      <c r="E304" s="4" t="s">
        <v>37</v>
      </c>
      <c r="F304" s="3">
        <v>6</v>
      </c>
      <c r="G304" s="21">
        <v>6.5</v>
      </c>
      <c r="H304" s="21">
        <v>0.34</v>
      </c>
    </row>
    <row r="305" spans="2:8" x14ac:dyDescent="0.2">
      <c r="B305" s="3">
        <v>300302</v>
      </c>
      <c r="C305" s="3" t="s">
        <v>564</v>
      </c>
      <c r="D305" s="3" t="s">
        <v>20</v>
      </c>
      <c r="E305" s="4" t="s">
        <v>37</v>
      </c>
      <c r="F305" s="3">
        <v>28</v>
      </c>
      <c r="G305" s="21">
        <v>6.6</v>
      </c>
      <c r="H305" s="21">
        <v>0.22</v>
      </c>
    </row>
    <row r="306" spans="2:8" x14ac:dyDescent="0.2">
      <c r="B306" s="3">
        <v>300303</v>
      </c>
      <c r="C306" s="3" t="s">
        <v>637</v>
      </c>
      <c r="D306" s="3" t="s">
        <v>16</v>
      </c>
      <c r="E306" s="4" t="s">
        <v>37</v>
      </c>
      <c r="F306" s="3">
        <v>26</v>
      </c>
      <c r="G306" s="21">
        <v>5.5</v>
      </c>
      <c r="H306" s="21">
        <v>0.17</v>
      </c>
    </row>
    <row r="307" spans="2:8" x14ac:dyDescent="0.2">
      <c r="B307" s="3">
        <v>300304</v>
      </c>
      <c r="C307" s="3" t="s">
        <v>676</v>
      </c>
      <c r="D307" s="3" t="s">
        <v>26</v>
      </c>
      <c r="E307" s="4" t="s">
        <v>37</v>
      </c>
      <c r="F307" s="3">
        <v>21</v>
      </c>
      <c r="G307" s="21">
        <v>5.3</v>
      </c>
      <c r="H307" s="21">
        <v>0.56999999999999995</v>
      </c>
    </row>
    <row r="308" spans="2:8" x14ac:dyDescent="0.2">
      <c r="B308" s="3">
        <v>300305</v>
      </c>
      <c r="C308" s="3" t="s">
        <v>675</v>
      </c>
      <c r="D308" s="3" t="s">
        <v>26</v>
      </c>
      <c r="E308" s="4" t="s">
        <v>37</v>
      </c>
      <c r="F308" s="3">
        <v>10</v>
      </c>
      <c r="G308" s="21">
        <v>5.2</v>
      </c>
      <c r="H308" s="21">
        <v>0.46</v>
      </c>
    </row>
    <row r="309" spans="2:8" x14ac:dyDescent="0.2">
      <c r="B309" s="3">
        <v>300306</v>
      </c>
      <c r="C309" s="3" t="s">
        <v>557</v>
      </c>
      <c r="D309" s="3" t="s">
        <v>26</v>
      </c>
      <c r="E309" s="4" t="s">
        <v>37</v>
      </c>
      <c r="F309" s="3">
        <v>17</v>
      </c>
      <c r="G309" s="21">
        <v>5.2</v>
      </c>
      <c r="H309" s="21">
        <v>0.44</v>
      </c>
    </row>
    <row r="310" spans="2:8" x14ac:dyDescent="0.2">
      <c r="B310" s="3">
        <v>300307</v>
      </c>
      <c r="C310" s="3" t="s">
        <v>437</v>
      </c>
      <c r="D310" s="3" t="s">
        <v>26</v>
      </c>
      <c r="E310" s="4" t="s">
        <v>37</v>
      </c>
      <c r="F310" s="3">
        <v>18</v>
      </c>
      <c r="G310" s="21">
        <v>6.2</v>
      </c>
      <c r="H310" s="21">
        <v>0.39</v>
      </c>
    </row>
    <row r="311" spans="2:8" x14ac:dyDescent="0.2">
      <c r="B311" s="3">
        <v>300308</v>
      </c>
      <c r="C311" s="3" t="s">
        <v>404</v>
      </c>
      <c r="D311" s="3" t="s">
        <v>14</v>
      </c>
      <c r="E311" s="4" t="s">
        <v>37</v>
      </c>
      <c r="F311" s="3">
        <v>21</v>
      </c>
      <c r="G311" s="21">
        <v>6.7</v>
      </c>
      <c r="H311" s="21">
        <v>0.72</v>
      </c>
    </row>
    <row r="312" spans="2:8" x14ac:dyDescent="0.2">
      <c r="B312" s="3">
        <v>300309</v>
      </c>
      <c r="C312" s="3" t="s">
        <v>674</v>
      </c>
      <c r="D312" s="3" t="s">
        <v>26</v>
      </c>
      <c r="E312" s="4" t="s">
        <v>37</v>
      </c>
      <c r="F312" s="3">
        <v>10</v>
      </c>
      <c r="G312" s="21">
        <v>5.7</v>
      </c>
      <c r="H312" s="21">
        <v>0.1</v>
      </c>
    </row>
    <row r="313" spans="2:8" x14ac:dyDescent="0.2">
      <c r="B313" s="3">
        <v>300310</v>
      </c>
      <c r="C313" s="3" t="s">
        <v>673</v>
      </c>
      <c r="D313" s="3" t="s">
        <v>26</v>
      </c>
      <c r="E313" s="4" t="s">
        <v>37</v>
      </c>
      <c r="F313" s="3">
        <v>23</v>
      </c>
      <c r="G313" s="21">
        <v>5.6</v>
      </c>
      <c r="H313" s="21">
        <v>0.44</v>
      </c>
    </row>
    <row r="314" spans="2:8" x14ac:dyDescent="0.2">
      <c r="B314" s="3">
        <v>300311</v>
      </c>
      <c r="C314" s="3" t="s">
        <v>672</v>
      </c>
      <c r="D314" s="3" t="s">
        <v>26</v>
      </c>
      <c r="E314" s="4" t="s">
        <v>37</v>
      </c>
      <c r="F314" s="3">
        <v>8</v>
      </c>
      <c r="G314" s="21">
        <v>5</v>
      </c>
      <c r="H314" s="21">
        <v>0.46</v>
      </c>
    </row>
    <row r="315" spans="2:8" x14ac:dyDescent="0.2">
      <c r="B315" s="3">
        <v>300312</v>
      </c>
      <c r="C315" s="3" t="s">
        <v>671</v>
      </c>
      <c r="D315" s="3" t="s">
        <v>26</v>
      </c>
      <c r="E315" s="4" t="s">
        <v>37</v>
      </c>
      <c r="F315" s="3">
        <v>5</v>
      </c>
      <c r="G315" s="21">
        <v>7.9</v>
      </c>
      <c r="H315" s="21">
        <v>0.25</v>
      </c>
    </row>
    <row r="316" spans="2:8" x14ac:dyDescent="0.2">
      <c r="B316" s="3">
        <v>300313</v>
      </c>
      <c r="C316" s="3" t="s">
        <v>670</v>
      </c>
      <c r="D316" s="3" t="s">
        <v>26</v>
      </c>
      <c r="E316" s="4" t="s">
        <v>37</v>
      </c>
      <c r="F316" s="3">
        <v>8</v>
      </c>
      <c r="G316" s="21">
        <v>6.6</v>
      </c>
      <c r="H316" s="21">
        <v>0.7</v>
      </c>
    </row>
    <row r="317" spans="2:8" x14ac:dyDescent="0.2">
      <c r="B317" s="3">
        <v>300314</v>
      </c>
      <c r="C317" s="3" t="s">
        <v>669</v>
      </c>
      <c r="D317" s="3" t="s">
        <v>26</v>
      </c>
      <c r="E317" s="4" t="s">
        <v>37</v>
      </c>
      <c r="F317" s="3">
        <v>6</v>
      </c>
      <c r="G317" s="21">
        <v>5.3</v>
      </c>
      <c r="H317" s="21">
        <v>0.28000000000000003</v>
      </c>
    </row>
    <row r="318" spans="2:8" x14ac:dyDescent="0.2">
      <c r="B318" s="3">
        <v>300315</v>
      </c>
      <c r="C318" s="3" t="s">
        <v>575</v>
      </c>
      <c r="D318" s="3" t="s">
        <v>18</v>
      </c>
      <c r="E318" s="4" t="s">
        <v>37</v>
      </c>
      <c r="F318" s="3">
        <v>24</v>
      </c>
      <c r="G318" s="21">
        <v>5.5</v>
      </c>
      <c r="H318" s="21">
        <v>0.89</v>
      </c>
    </row>
    <row r="319" spans="2:8" x14ac:dyDescent="0.2">
      <c r="B319" s="3">
        <v>300316</v>
      </c>
      <c r="C319" s="3" t="s">
        <v>283</v>
      </c>
      <c r="D319" s="3" t="s">
        <v>18</v>
      </c>
      <c r="E319" s="4" t="s">
        <v>37</v>
      </c>
      <c r="F319" s="3">
        <v>5</v>
      </c>
      <c r="G319" s="21">
        <v>7.9</v>
      </c>
      <c r="H319" s="21">
        <v>0.3</v>
      </c>
    </row>
    <row r="320" spans="2:8" x14ac:dyDescent="0.2">
      <c r="B320" s="3">
        <v>300317</v>
      </c>
      <c r="C320" s="3" t="s">
        <v>668</v>
      </c>
      <c r="D320" s="3" t="s">
        <v>18</v>
      </c>
      <c r="E320" s="4" t="s">
        <v>37</v>
      </c>
      <c r="F320" s="3">
        <v>20</v>
      </c>
      <c r="G320" s="21">
        <v>5.6</v>
      </c>
      <c r="H320" s="21">
        <v>0.51</v>
      </c>
    </row>
    <row r="321" spans="2:8" x14ac:dyDescent="0.2">
      <c r="B321" s="3">
        <v>300318</v>
      </c>
      <c r="C321" s="3" t="s">
        <v>667</v>
      </c>
      <c r="D321" s="3" t="s">
        <v>20</v>
      </c>
      <c r="E321" s="4" t="s">
        <v>37</v>
      </c>
      <c r="F321" s="3">
        <v>19</v>
      </c>
      <c r="G321" s="21">
        <v>8.5</v>
      </c>
      <c r="H321" s="21">
        <v>0.25</v>
      </c>
    </row>
    <row r="322" spans="2:8" x14ac:dyDescent="0.2">
      <c r="B322" s="3">
        <v>300319</v>
      </c>
      <c r="C322" s="3" t="s">
        <v>666</v>
      </c>
      <c r="D322" s="3" t="s">
        <v>20</v>
      </c>
      <c r="E322" s="4" t="s">
        <v>37</v>
      </c>
      <c r="F322" s="3">
        <v>20</v>
      </c>
      <c r="G322" s="21">
        <v>6.1</v>
      </c>
      <c r="H322" s="21">
        <v>0.49</v>
      </c>
    </row>
    <row r="323" spans="2:8" x14ac:dyDescent="0.2">
      <c r="B323" s="3">
        <v>300320</v>
      </c>
      <c r="C323" s="3" t="s">
        <v>665</v>
      </c>
      <c r="D323" s="3" t="s">
        <v>14</v>
      </c>
      <c r="E323" s="4" t="s">
        <v>37</v>
      </c>
      <c r="F323" s="3">
        <v>25</v>
      </c>
      <c r="G323" s="21">
        <v>7</v>
      </c>
      <c r="H323" s="21">
        <v>0.78</v>
      </c>
    </row>
    <row r="324" spans="2:8" x14ac:dyDescent="0.2">
      <c r="B324" s="3">
        <v>300321</v>
      </c>
      <c r="C324" s="3" t="s">
        <v>664</v>
      </c>
      <c r="D324" s="3" t="s">
        <v>25</v>
      </c>
      <c r="E324" s="4" t="s">
        <v>37</v>
      </c>
      <c r="F324" s="3">
        <v>12</v>
      </c>
      <c r="G324" s="21">
        <v>6</v>
      </c>
      <c r="H324" s="21">
        <v>0.65</v>
      </c>
    </row>
    <row r="325" spans="2:8" x14ac:dyDescent="0.2">
      <c r="B325" s="3">
        <v>300322</v>
      </c>
      <c r="C325" s="3" t="s">
        <v>663</v>
      </c>
      <c r="D325" s="3" t="s">
        <v>23</v>
      </c>
      <c r="E325" s="4" t="s">
        <v>37</v>
      </c>
      <c r="F325" s="3">
        <v>5</v>
      </c>
      <c r="G325" s="21">
        <v>5.4</v>
      </c>
      <c r="H325" s="21">
        <v>0.7</v>
      </c>
    </row>
    <row r="326" spans="2:8" x14ac:dyDescent="0.2">
      <c r="B326" s="3">
        <v>300323</v>
      </c>
      <c r="C326" s="3" t="s">
        <v>662</v>
      </c>
      <c r="D326" s="3" t="s">
        <v>26</v>
      </c>
      <c r="E326" s="4" t="s">
        <v>37</v>
      </c>
      <c r="F326" s="3">
        <v>22</v>
      </c>
      <c r="G326" s="21">
        <v>7.8</v>
      </c>
      <c r="H326" s="21">
        <v>0.66</v>
      </c>
    </row>
    <row r="327" spans="2:8" x14ac:dyDescent="0.2">
      <c r="B327" s="3">
        <v>300324</v>
      </c>
      <c r="C327" s="3" t="s">
        <v>662</v>
      </c>
      <c r="D327" s="3" t="s">
        <v>26</v>
      </c>
      <c r="E327" s="4" t="s">
        <v>37</v>
      </c>
      <c r="F327" s="3">
        <v>22</v>
      </c>
      <c r="G327" s="21">
        <v>8.6999999999999993</v>
      </c>
      <c r="H327" s="21">
        <v>0.4</v>
      </c>
    </row>
    <row r="328" spans="2:8" x14ac:dyDescent="0.2">
      <c r="B328" s="3">
        <v>300325</v>
      </c>
      <c r="C328" s="3" t="s">
        <v>661</v>
      </c>
      <c r="D328" s="3" t="s">
        <v>26</v>
      </c>
      <c r="E328" s="4" t="s">
        <v>37</v>
      </c>
      <c r="F328" s="3">
        <v>20</v>
      </c>
      <c r="G328" s="21">
        <v>5.0999999999999996</v>
      </c>
      <c r="H328" s="21">
        <v>0.83</v>
      </c>
    </row>
    <row r="329" spans="2:8" x14ac:dyDescent="0.2">
      <c r="B329" s="3">
        <v>300326</v>
      </c>
      <c r="C329" s="3" t="s">
        <v>660</v>
      </c>
      <c r="D329" s="3" t="s">
        <v>25</v>
      </c>
      <c r="E329" s="4" t="s">
        <v>37</v>
      </c>
      <c r="F329" s="3">
        <v>24</v>
      </c>
      <c r="G329" s="21">
        <v>7.6</v>
      </c>
      <c r="H329" s="21">
        <v>0.38</v>
      </c>
    </row>
    <row r="330" spans="2:8" x14ac:dyDescent="0.2">
      <c r="B330" s="3">
        <v>300327</v>
      </c>
      <c r="C330" s="3" t="s">
        <v>108</v>
      </c>
      <c r="D330" s="3" t="s">
        <v>19</v>
      </c>
      <c r="E330" s="4" t="s">
        <v>37</v>
      </c>
      <c r="F330" s="3">
        <v>5</v>
      </c>
      <c r="G330" s="21">
        <v>6</v>
      </c>
      <c r="H330" s="21">
        <v>0.23</v>
      </c>
    </row>
    <row r="331" spans="2:8" x14ac:dyDescent="0.2">
      <c r="B331" s="3">
        <v>300328</v>
      </c>
      <c r="C331" s="3" t="s">
        <v>659</v>
      </c>
      <c r="D331" s="3" t="s">
        <v>14</v>
      </c>
      <c r="E331" s="4" t="s">
        <v>37</v>
      </c>
      <c r="F331" s="3">
        <v>21</v>
      </c>
      <c r="G331" s="21">
        <v>5.0999999999999996</v>
      </c>
      <c r="H331" s="21">
        <v>0.4</v>
      </c>
    </row>
    <row r="332" spans="2:8" x14ac:dyDescent="0.2">
      <c r="B332" s="3">
        <v>300329</v>
      </c>
      <c r="C332" s="3" t="s">
        <v>658</v>
      </c>
      <c r="D332" s="3" t="s">
        <v>26</v>
      </c>
      <c r="E332" s="4" t="s">
        <v>37</v>
      </c>
      <c r="F332" s="3">
        <v>18</v>
      </c>
      <c r="G332" s="21">
        <v>7.9</v>
      </c>
      <c r="H332" s="21">
        <v>0.63</v>
      </c>
    </row>
    <row r="333" spans="2:8" x14ac:dyDescent="0.2">
      <c r="B333" s="3">
        <v>300330</v>
      </c>
      <c r="C333" s="3" t="s">
        <v>484</v>
      </c>
      <c r="D333" s="3" t="s">
        <v>15</v>
      </c>
      <c r="E333" s="4" t="s">
        <v>37</v>
      </c>
      <c r="F333" s="3">
        <v>5</v>
      </c>
      <c r="G333" s="21">
        <v>5.4</v>
      </c>
      <c r="H333" s="21">
        <v>0.22</v>
      </c>
    </row>
    <row r="334" spans="2:8" x14ac:dyDescent="0.2">
      <c r="B334" s="3">
        <v>300331</v>
      </c>
      <c r="C334" s="3" t="s">
        <v>546</v>
      </c>
      <c r="D334" s="3" t="s">
        <v>15</v>
      </c>
      <c r="E334" s="4" t="s">
        <v>37</v>
      </c>
      <c r="F334" s="3">
        <v>13</v>
      </c>
      <c r="G334" s="21">
        <v>7.7</v>
      </c>
      <c r="H334" s="21">
        <v>0.4</v>
      </c>
    </row>
    <row r="335" spans="2:8" x14ac:dyDescent="0.2">
      <c r="B335" s="3">
        <v>300332</v>
      </c>
      <c r="C335" s="3" t="s">
        <v>231</v>
      </c>
      <c r="D335" s="3" t="s">
        <v>15</v>
      </c>
      <c r="E335" s="4" t="s">
        <v>37</v>
      </c>
      <c r="F335" s="3">
        <v>26</v>
      </c>
      <c r="G335" s="21">
        <v>8.5</v>
      </c>
      <c r="H335" s="21">
        <v>0.62</v>
      </c>
    </row>
    <row r="336" spans="2:8" x14ac:dyDescent="0.2">
      <c r="B336" s="3">
        <v>300333</v>
      </c>
      <c r="C336" s="3" t="s">
        <v>398</v>
      </c>
      <c r="D336" s="3" t="s">
        <v>16</v>
      </c>
      <c r="E336" s="4" t="s">
        <v>37</v>
      </c>
      <c r="F336" s="3">
        <v>7</v>
      </c>
      <c r="G336" s="21">
        <v>8.1999999999999993</v>
      </c>
      <c r="H336" s="21">
        <v>0.3</v>
      </c>
    </row>
    <row r="337" spans="2:8" x14ac:dyDescent="0.2">
      <c r="B337" s="3">
        <v>300334</v>
      </c>
      <c r="C337" s="3" t="s">
        <v>657</v>
      </c>
      <c r="D337" s="3" t="s">
        <v>18</v>
      </c>
      <c r="E337" s="4" t="s">
        <v>37</v>
      </c>
      <c r="F337" s="3">
        <v>23</v>
      </c>
      <c r="G337" s="21">
        <v>8.5</v>
      </c>
      <c r="H337" s="21">
        <v>0.57999999999999996</v>
      </c>
    </row>
    <row r="338" spans="2:8" x14ac:dyDescent="0.2">
      <c r="B338" s="3">
        <v>300335</v>
      </c>
      <c r="C338" s="3" t="s">
        <v>296</v>
      </c>
      <c r="D338" s="3" t="s">
        <v>18</v>
      </c>
      <c r="E338" s="4" t="s">
        <v>37</v>
      </c>
      <c r="F338" s="3">
        <v>23</v>
      </c>
      <c r="G338" s="21">
        <v>8.9</v>
      </c>
      <c r="H338" s="21">
        <v>0.6</v>
      </c>
    </row>
    <row r="339" spans="2:8" x14ac:dyDescent="0.2">
      <c r="B339" s="3">
        <v>300336</v>
      </c>
      <c r="C339" s="3" t="s">
        <v>656</v>
      </c>
      <c r="D339" s="3" t="s">
        <v>26</v>
      </c>
      <c r="E339" s="4" t="s">
        <v>37</v>
      </c>
      <c r="F339" s="3">
        <v>17</v>
      </c>
      <c r="G339" s="21">
        <v>9</v>
      </c>
      <c r="H339" s="21">
        <v>0.44</v>
      </c>
    </row>
    <row r="340" spans="2:8" x14ac:dyDescent="0.2">
      <c r="B340" s="3">
        <v>300337</v>
      </c>
      <c r="C340" s="3" t="s">
        <v>655</v>
      </c>
      <c r="D340" s="3" t="s">
        <v>26</v>
      </c>
      <c r="E340" s="4" t="s">
        <v>37</v>
      </c>
      <c r="F340" s="3">
        <v>16</v>
      </c>
      <c r="G340" s="21">
        <v>8.3000000000000007</v>
      </c>
      <c r="H340" s="21">
        <v>0.69</v>
      </c>
    </row>
    <row r="341" spans="2:8" x14ac:dyDescent="0.2">
      <c r="B341" s="3">
        <v>300338</v>
      </c>
      <c r="C341" s="3" t="s">
        <v>654</v>
      </c>
      <c r="D341" s="3" t="s">
        <v>20</v>
      </c>
      <c r="E341" s="4" t="s">
        <v>37</v>
      </c>
      <c r="F341" s="3">
        <v>29</v>
      </c>
      <c r="G341" s="21">
        <v>7.4</v>
      </c>
      <c r="H341" s="21">
        <v>0.27</v>
      </c>
    </row>
    <row r="342" spans="2:8" x14ac:dyDescent="0.2">
      <c r="B342" s="3">
        <v>300339</v>
      </c>
      <c r="C342" s="3" t="s">
        <v>595</v>
      </c>
      <c r="D342" s="3" t="s">
        <v>24</v>
      </c>
      <c r="E342" s="4" t="s">
        <v>37</v>
      </c>
      <c r="F342" s="3">
        <v>5</v>
      </c>
      <c r="G342" s="21">
        <v>6.6</v>
      </c>
      <c r="H342" s="21">
        <v>0.28000000000000003</v>
      </c>
    </row>
    <row r="343" spans="2:8" x14ac:dyDescent="0.2">
      <c r="B343" s="3">
        <v>300340</v>
      </c>
      <c r="C343" s="3" t="s">
        <v>468</v>
      </c>
      <c r="D343" s="3" t="s">
        <v>26</v>
      </c>
      <c r="E343" s="4" t="s">
        <v>37</v>
      </c>
      <c r="F343" s="3">
        <v>26</v>
      </c>
      <c r="G343" s="21">
        <v>7.1</v>
      </c>
      <c r="H343" s="21">
        <v>0.17</v>
      </c>
    </row>
    <row r="344" spans="2:8" x14ac:dyDescent="0.2">
      <c r="B344" s="3">
        <v>300341</v>
      </c>
      <c r="C344" s="3" t="s">
        <v>653</v>
      </c>
      <c r="D344" s="3" t="s">
        <v>26</v>
      </c>
      <c r="E344" s="4" t="s">
        <v>37</v>
      </c>
      <c r="F344" s="3">
        <v>21</v>
      </c>
      <c r="G344" s="21">
        <v>8.5</v>
      </c>
      <c r="H344" s="21">
        <v>0.7</v>
      </c>
    </row>
    <row r="345" spans="2:8" x14ac:dyDescent="0.2">
      <c r="B345" s="3">
        <v>300342</v>
      </c>
      <c r="C345" s="3" t="s">
        <v>652</v>
      </c>
      <c r="D345" s="3" t="s">
        <v>26</v>
      </c>
      <c r="E345" s="4" t="s">
        <v>37</v>
      </c>
      <c r="F345" s="3">
        <v>16</v>
      </c>
      <c r="G345" s="21">
        <v>8.1999999999999993</v>
      </c>
      <c r="H345" s="21">
        <v>0.39</v>
      </c>
    </row>
    <row r="346" spans="2:8" x14ac:dyDescent="0.2">
      <c r="B346" s="3">
        <v>300343</v>
      </c>
      <c r="C346" s="3" t="s">
        <v>651</v>
      </c>
      <c r="D346" s="3" t="s">
        <v>26</v>
      </c>
      <c r="E346" s="4" t="s">
        <v>37</v>
      </c>
      <c r="F346" s="3">
        <v>17</v>
      </c>
      <c r="G346" s="21">
        <v>9</v>
      </c>
      <c r="H346" s="21">
        <v>0.77</v>
      </c>
    </row>
    <row r="347" spans="2:8" x14ac:dyDescent="0.2">
      <c r="B347" s="3">
        <v>300344</v>
      </c>
      <c r="C347" s="3" t="s">
        <v>650</v>
      </c>
      <c r="D347" s="3" t="s">
        <v>26</v>
      </c>
      <c r="E347" s="4" t="s">
        <v>37</v>
      </c>
      <c r="F347" s="3">
        <v>19</v>
      </c>
      <c r="G347" s="21">
        <v>7.3</v>
      </c>
      <c r="H347" s="21">
        <v>0.56999999999999995</v>
      </c>
    </row>
    <row r="348" spans="2:8" x14ac:dyDescent="0.2">
      <c r="B348" s="3">
        <v>300345</v>
      </c>
      <c r="C348" s="3" t="s">
        <v>649</v>
      </c>
      <c r="D348" s="3" t="s">
        <v>26</v>
      </c>
      <c r="E348" s="4" t="s">
        <v>37</v>
      </c>
      <c r="F348" s="3">
        <v>7</v>
      </c>
      <c r="G348" s="21">
        <v>6.4</v>
      </c>
      <c r="H348" s="21">
        <v>0.47</v>
      </c>
    </row>
    <row r="349" spans="2:8" x14ac:dyDescent="0.2">
      <c r="B349" s="3">
        <v>300346</v>
      </c>
      <c r="C349" s="3" t="s">
        <v>358</v>
      </c>
      <c r="D349" s="3" t="s">
        <v>15</v>
      </c>
      <c r="E349" s="4" t="s">
        <v>37</v>
      </c>
      <c r="F349" s="3">
        <v>10</v>
      </c>
      <c r="G349" s="21">
        <v>7.9</v>
      </c>
      <c r="H349" s="21">
        <v>0.82</v>
      </c>
    </row>
    <row r="350" spans="2:8" x14ac:dyDescent="0.2">
      <c r="B350" s="3">
        <v>300347</v>
      </c>
      <c r="C350" s="3" t="s">
        <v>648</v>
      </c>
      <c r="D350" s="3" t="s">
        <v>16</v>
      </c>
      <c r="E350" s="4" t="s">
        <v>37</v>
      </c>
      <c r="F350" s="3">
        <v>5</v>
      </c>
      <c r="G350" s="21">
        <v>7.4</v>
      </c>
      <c r="H350" s="21">
        <v>0.46</v>
      </c>
    </row>
    <row r="351" spans="2:8" x14ac:dyDescent="0.2">
      <c r="B351" s="3">
        <v>300348</v>
      </c>
      <c r="C351" s="3" t="s">
        <v>637</v>
      </c>
      <c r="D351" s="3" t="s">
        <v>16</v>
      </c>
      <c r="E351" s="4" t="s">
        <v>37</v>
      </c>
      <c r="F351" s="3">
        <v>6</v>
      </c>
      <c r="G351" s="21">
        <v>5.0999999999999996</v>
      </c>
      <c r="H351" s="21">
        <v>0.13</v>
      </c>
    </row>
    <row r="352" spans="2:8" x14ac:dyDescent="0.2">
      <c r="B352" s="3">
        <v>300349</v>
      </c>
      <c r="C352" s="3" t="s">
        <v>647</v>
      </c>
      <c r="D352" s="3" t="s">
        <v>19</v>
      </c>
      <c r="E352" s="4" t="s">
        <v>37</v>
      </c>
      <c r="F352" s="3">
        <v>7</v>
      </c>
      <c r="G352" s="21">
        <v>6.5</v>
      </c>
      <c r="H352" s="21">
        <v>0.56000000000000005</v>
      </c>
    </row>
    <row r="353" spans="2:8" x14ac:dyDescent="0.2">
      <c r="B353" s="3">
        <v>300350</v>
      </c>
      <c r="C353" s="3" t="s">
        <v>646</v>
      </c>
      <c r="D353" s="3" t="s">
        <v>18</v>
      </c>
      <c r="E353" s="4" t="s">
        <v>37</v>
      </c>
      <c r="F353" s="3">
        <v>11</v>
      </c>
      <c r="G353" s="21">
        <v>5.3</v>
      </c>
      <c r="H353" s="21">
        <v>0.57999999999999996</v>
      </c>
    </row>
    <row r="354" spans="2:8" x14ac:dyDescent="0.2">
      <c r="B354" s="3">
        <v>300351</v>
      </c>
      <c r="C354" s="3" t="s">
        <v>362</v>
      </c>
      <c r="D354" s="3" t="s">
        <v>22</v>
      </c>
      <c r="E354" s="4" t="s">
        <v>37</v>
      </c>
      <c r="F354" s="3">
        <v>17</v>
      </c>
      <c r="G354" s="21">
        <v>7.6</v>
      </c>
      <c r="H354" s="21">
        <v>0.36</v>
      </c>
    </row>
    <row r="355" spans="2:8" x14ac:dyDescent="0.2">
      <c r="B355" s="3">
        <v>300352</v>
      </c>
      <c r="C355" s="3" t="s">
        <v>645</v>
      </c>
      <c r="D355" s="3" t="s">
        <v>24</v>
      </c>
      <c r="E355" s="4" t="s">
        <v>37</v>
      </c>
      <c r="F355" s="3">
        <v>23</v>
      </c>
      <c r="G355" s="21">
        <v>7.2</v>
      </c>
      <c r="H355" s="21">
        <v>0.22</v>
      </c>
    </row>
    <row r="356" spans="2:8" x14ac:dyDescent="0.2">
      <c r="B356" s="3">
        <v>300353</v>
      </c>
      <c r="C356" s="3" t="s">
        <v>644</v>
      </c>
      <c r="D356" s="3" t="s">
        <v>17</v>
      </c>
      <c r="E356" s="4" t="s">
        <v>37</v>
      </c>
      <c r="F356" s="3">
        <v>11</v>
      </c>
      <c r="G356" s="21">
        <v>6.7</v>
      </c>
      <c r="H356" s="21">
        <v>0.39</v>
      </c>
    </row>
    <row r="357" spans="2:8" x14ac:dyDescent="0.2">
      <c r="B357" s="3">
        <v>300354</v>
      </c>
      <c r="C357" s="3" t="s">
        <v>643</v>
      </c>
      <c r="D357" s="3" t="s">
        <v>26</v>
      </c>
      <c r="E357" s="4" t="s">
        <v>37</v>
      </c>
      <c r="F357" s="3">
        <v>14</v>
      </c>
      <c r="G357" s="21">
        <v>5.4</v>
      </c>
      <c r="H357" s="21">
        <v>0.51</v>
      </c>
    </row>
    <row r="358" spans="2:8" x14ac:dyDescent="0.2">
      <c r="B358" s="3">
        <v>300355</v>
      </c>
      <c r="C358" s="3" t="s">
        <v>642</v>
      </c>
      <c r="D358" s="3" t="s">
        <v>26</v>
      </c>
      <c r="E358" s="4" t="s">
        <v>37</v>
      </c>
      <c r="F358" s="3">
        <v>25</v>
      </c>
      <c r="G358" s="21">
        <v>6.4</v>
      </c>
      <c r="H358" s="21">
        <v>0.6</v>
      </c>
    </row>
    <row r="359" spans="2:8" x14ac:dyDescent="0.2">
      <c r="B359" s="3">
        <v>300356</v>
      </c>
      <c r="C359" s="3" t="s">
        <v>641</v>
      </c>
      <c r="D359" s="3" t="s">
        <v>23</v>
      </c>
      <c r="E359" s="4" t="s">
        <v>37</v>
      </c>
      <c r="F359" s="3">
        <v>22</v>
      </c>
      <c r="G359" s="21">
        <v>6.5</v>
      </c>
      <c r="H359" s="21">
        <v>0.1</v>
      </c>
    </row>
    <row r="360" spans="2:8" x14ac:dyDescent="0.2">
      <c r="B360" s="3">
        <v>300357</v>
      </c>
      <c r="C360" s="3" t="s">
        <v>640</v>
      </c>
      <c r="D360" s="3" t="s">
        <v>23</v>
      </c>
      <c r="E360" s="4" t="s">
        <v>37</v>
      </c>
      <c r="F360" s="3">
        <v>22</v>
      </c>
      <c r="G360" s="21">
        <v>6.7</v>
      </c>
      <c r="H360" s="21">
        <v>0.61</v>
      </c>
    </row>
    <row r="361" spans="2:8" x14ac:dyDescent="0.2">
      <c r="B361" s="3">
        <v>300358</v>
      </c>
      <c r="C361" s="3" t="s">
        <v>583</v>
      </c>
      <c r="D361" s="3" t="s">
        <v>26</v>
      </c>
      <c r="E361" s="4" t="s">
        <v>37</v>
      </c>
      <c r="F361" s="3">
        <v>23</v>
      </c>
      <c r="G361" s="21">
        <v>6.3</v>
      </c>
      <c r="H361" s="21">
        <v>0.86</v>
      </c>
    </row>
    <row r="362" spans="2:8" x14ac:dyDescent="0.2">
      <c r="B362" s="3">
        <v>300359</v>
      </c>
      <c r="C362" s="3" t="s">
        <v>639</v>
      </c>
      <c r="D362" s="3" t="s">
        <v>20</v>
      </c>
      <c r="E362" s="4" t="s">
        <v>37</v>
      </c>
      <c r="F362" s="3">
        <v>17</v>
      </c>
      <c r="G362" s="21">
        <v>6.2</v>
      </c>
      <c r="H362" s="21">
        <v>0.56999999999999995</v>
      </c>
    </row>
    <row r="363" spans="2:8" x14ac:dyDescent="0.2">
      <c r="B363" s="3">
        <v>300360</v>
      </c>
      <c r="C363" s="3" t="s">
        <v>638</v>
      </c>
      <c r="D363" s="3" t="s">
        <v>16</v>
      </c>
      <c r="E363" s="4" t="s">
        <v>37</v>
      </c>
      <c r="F363" s="3">
        <v>17</v>
      </c>
      <c r="G363" s="21">
        <v>5.8</v>
      </c>
      <c r="H363" s="21">
        <v>0.75</v>
      </c>
    </row>
    <row r="364" spans="2:8" x14ac:dyDescent="0.2">
      <c r="B364" s="3">
        <v>300361</v>
      </c>
      <c r="C364" s="3" t="s">
        <v>637</v>
      </c>
      <c r="D364" s="3" t="s">
        <v>16</v>
      </c>
      <c r="E364" s="4" t="s">
        <v>37</v>
      </c>
      <c r="F364" s="3">
        <v>9</v>
      </c>
      <c r="G364" s="21">
        <v>6.1</v>
      </c>
      <c r="H364" s="21">
        <v>0.88</v>
      </c>
    </row>
    <row r="365" spans="2:8" x14ac:dyDescent="0.2">
      <c r="B365" s="3">
        <v>300362</v>
      </c>
      <c r="C365" s="3" t="s">
        <v>636</v>
      </c>
      <c r="D365" s="3" t="s">
        <v>25</v>
      </c>
      <c r="E365" s="4" t="s">
        <v>37</v>
      </c>
      <c r="F365" s="3">
        <v>8</v>
      </c>
      <c r="G365" s="21">
        <v>8.5</v>
      </c>
      <c r="H365" s="21">
        <v>0.4</v>
      </c>
    </row>
    <row r="366" spans="2:8" x14ac:dyDescent="0.2">
      <c r="B366" s="3">
        <v>300363</v>
      </c>
      <c r="C366" s="3" t="s">
        <v>205</v>
      </c>
      <c r="D366" s="3" t="s">
        <v>24</v>
      </c>
      <c r="E366" s="4" t="s">
        <v>37</v>
      </c>
      <c r="F366" s="3">
        <v>14</v>
      </c>
      <c r="G366" s="21">
        <v>7.3</v>
      </c>
      <c r="H366" s="21">
        <v>0.51</v>
      </c>
    </row>
    <row r="367" spans="2:8" x14ac:dyDescent="0.2">
      <c r="B367" s="3">
        <v>300364</v>
      </c>
      <c r="C367" s="3" t="s">
        <v>203</v>
      </c>
      <c r="D367" s="3" t="s">
        <v>24</v>
      </c>
      <c r="E367" s="4" t="s">
        <v>37</v>
      </c>
      <c r="F367" s="3">
        <v>8</v>
      </c>
      <c r="G367" s="21">
        <v>7.3</v>
      </c>
      <c r="H367" s="21">
        <v>0.78</v>
      </c>
    </row>
    <row r="368" spans="2:8" x14ac:dyDescent="0.2">
      <c r="B368" s="3">
        <v>300365</v>
      </c>
      <c r="C368" s="3" t="s">
        <v>635</v>
      </c>
      <c r="D368" s="3" t="s">
        <v>24</v>
      </c>
      <c r="E368" s="4" t="s">
        <v>37</v>
      </c>
      <c r="F368" s="3">
        <v>14</v>
      </c>
      <c r="G368" s="21">
        <v>6.4</v>
      </c>
      <c r="H368" s="21">
        <v>0.52</v>
      </c>
    </row>
    <row r="369" spans="2:8" x14ac:dyDescent="0.2">
      <c r="B369" s="3">
        <v>300366</v>
      </c>
      <c r="C369" s="3" t="s">
        <v>634</v>
      </c>
      <c r="D369" s="3" t="s">
        <v>24</v>
      </c>
      <c r="E369" s="4" t="s">
        <v>37</v>
      </c>
      <c r="F369" s="3">
        <v>26</v>
      </c>
      <c r="G369" s="21">
        <v>7.8</v>
      </c>
      <c r="H369" s="21">
        <v>0.78</v>
      </c>
    </row>
    <row r="370" spans="2:8" x14ac:dyDescent="0.2">
      <c r="B370" s="3">
        <v>300367</v>
      </c>
      <c r="C370" s="3" t="s">
        <v>114</v>
      </c>
      <c r="D370" s="3" t="s">
        <v>23</v>
      </c>
      <c r="E370" s="4" t="s">
        <v>37</v>
      </c>
      <c r="F370" s="3">
        <v>23</v>
      </c>
      <c r="G370" s="21">
        <v>7.9</v>
      </c>
      <c r="H370" s="21">
        <v>0.77</v>
      </c>
    </row>
    <row r="371" spans="2:8" x14ac:dyDescent="0.2">
      <c r="B371" s="3">
        <v>300368</v>
      </c>
      <c r="C371" s="3" t="s">
        <v>633</v>
      </c>
      <c r="D371" s="3" t="s">
        <v>22</v>
      </c>
      <c r="E371" s="4" t="s">
        <v>37</v>
      </c>
      <c r="F371" s="3">
        <v>6</v>
      </c>
      <c r="G371" s="21">
        <v>8.6</v>
      </c>
      <c r="H371" s="21">
        <v>0.64</v>
      </c>
    </row>
    <row r="372" spans="2:8" x14ac:dyDescent="0.2">
      <c r="B372" s="3">
        <v>300369</v>
      </c>
      <c r="C372" s="3" t="s">
        <v>632</v>
      </c>
      <c r="D372" s="3" t="s">
        <v>22</v>
      </c>
      <c r="E372" s="4" t="s">
        <v>37</v>
      </c>
      <c r="F372" s="3">
        <v>6</v>
      </c>
      <c r="G372" s="21">
        <v>8.5</v>
      </c>
      <c r="H372" s="21">
        <v>0.38</v>
      </c>
    </row>
    <row r="373" spans="2:8" x14ac:dyDescent="0.2">
      <c r="B373" s="3">
        <v>300370</v>
      </c>
      <c r="C373" s="3" t="s">
        <v>631</v>
      </c>
      <c r="D373" s="3" t="s">
        <v>25</v>
      </c>
      <c r="E373" s="4" t="s">
        <v>37</v>
      </c>
      <c r="F373" s="3">
        <v>18</v>
      </c>
      <c r="G373" s="21">
        <v>6</v>
      </c>
      <c r="H373" s="21">
        <v>0.21</v>
      </c>
    </row>
    <row r="374" spans="2:8" x14ac:dyDescent="0.2">
      <c r="B374" s="3">
        <v>300371</v>
      </c>
      <c r="C374" s="3" t="s">
        <v>630</v>
      </c>
      <c r="D374" s="3" t="s">
        <v>14</v>
      </c>
      <c r="E374" s="4" t="s">
        <v>37</v>
      </c>
      <c r="F374" s="3">
        <v>9</v>
      </c>
      <c r="G374" s="21">
        <v>6.6</v>
      </c>
      <c r="H374" s="21">
        <v>0.81</v>
      </c>
    </row>
    <row r="375" spans="2:8" x14ac:dyDescent="0.2">
      <c r="B375" s="3">
        <v>300372</v>
      </c>
      <c r="C375" s="3" t="s">
        <v>120</v>
      </c>
      <c r="D375" s="3" t="s">
        <v>23</v>
      </c>
      <c r="E375" s="4" t="s">
        <v>37</v>
      </c>
      <c r="F375" s="3">
        <v>15</v>
      </c>
      <c r="G375" s="21">
        <v>7.1</v>
      </c>
      <c r="H375" s="21">
        <v>0.57999999999999996</v>
      </c>
    </row>
    <row r="376" spans="2:8" x14ac:dyDescent="0.2">
      <c r="B376" s="3">
        <v>300373</v>
      </c>
      <c r="C376" s="3" t="s">
        <v>261</v>
      </c>
      <c r="D376" s="3" t="s">
        <v>23</v>
      </c>
      <c r="E376" s="4" t="s">
        <v>37</v>
      </c>
      <c r="F376" s="3">
        <v>23</v>
      </c>
      <c r="G376" s="21">
        <v>5.2</v>
      </c>
      <c r="H376" s="21">
        <v>0.55000000000000004</v>
      </c>
    </row>
    <row r="377" spans="2:8" x14ac:dyDescent="0.2">
      <c r="B377" s="3">
        <v>300374</v>
      </c>
      <c r="C377" s="3" t="s">
        <v>120</v>
      </c>
      <c r="D377" s="3" t="s">
        <v>23</v>
      </c>
      <c r="E377" s="4" t="s">
        <v>37</v>
      </c>
      <c r="F377" s="3">
        <v>19</v>
      </c>
      <c r="G377" s="21">
        <v>6.5</v>
      </c>
      <c r="H377" s="21">
        <v>0.23</v>
      </c>
    </row>
    <row r="378" spans="2:8" x14ac:dyDescent="0.2">
      <c r="B378" s="3">
        <v>300375</v>
      </c>
      <c r="C378" s="3" t="s">
        <v>323</v>
      </c>
      <c r="D378" s="3" t="s">
        <v>23</v>
      </c>
      <c r="E378" s="4" t="s">
        <v>37</v>
      </c>
      <c r="F378" s="3">
        <v>7</v>
      </c>
      <c r="G378" s="21">
        <v>7.6</v>
      </c>
      <c r="H378" s="21">
        <v>0.17</v>
      </c>
    </row>
    <row r="379" spans="2:8" x14ac:dyDescent="0.2">
      <c r="B379" s="3">
        <v>300376</v>
      </c>
      <c r="C379" s="3" t="s">
        <v>58</v>
      </c>
      <c r="D379" s="3" t="s">
        <v>17</v>
      </c>
      <c r="E379" s="4" t="s">
        <v>37</v>
      </c>
      <c r="F379" s="3">
        <v>23</v>
      </c>
      <c r="G379" s="21">
        <v>6.7</v>
      </c>
      <c r="H379" s="21">
        <v>0.89</v>
      </c>
    </row>
    <row r="380" spans="2:8" x14ac:dyDescent="0.2">
      <c r="B380" s="3">
        <v>300377</v>
      </c>
      <c r="C380" s="3" t="s">
        <v>629</v>
      </c>
      <c r="D380" s="3" t="s">
        <v>24</v>
      </c>
      <c r="E380" s="4" t="s">
        <v>37</v>
      </c>
      <c r="F380" s="3">
        <v>15</v>
      </c>
      <c r="G380" s="21">
        <v>6.5</v>
      </c>
      <c r="H380" s="21">
        <v>0.68</v>
      </c>
    </row>
    <row r="381" spans="2:8" x14ac:dyDescent="0.2">
      <c r="B381" s="3">
        <v>300378</v>
      </c>
      <c r="C381" s="3" t="s">
        <v>628</v>
      </c>
      <c r="D381" s="3" t="s">
        <v>24</v>
      </c>
      <c r="E381" s="4" t="s">
        <v>37</v>
      </c>
      <c r="F381" s="3">
        <v>22</v>
      </c>
      <c r="G381" s="21">
        <v>7.2</v>
      </c>
      <c r="H381" s="21">
        <v>0.11</v>
      </c>
    </row>
    <row r="382" spans="2:8" x14ac:dyDescent="0.2">
      <c r="B382" s="3">
        <v>300379</v>
      </c>
      <c r="C382" s="3" t="s">
        <v>627</v>
      </c>
      <c r="D382" s="3" t="s">
        <v>19</v>
      </c>
      <c r="E382" s="4" t="s">
        <v>37</v>
      </c>
      <c r="F382" s="3">
        <v>5</v>
      </c>
      <c r="G382" s="21">
        <v>7</v>
      </c>
      <c r="H382" s="21">
        <v>0.85</v>
      </c>
    </row>
    <row r="383" spans="2:8" x14ac:dyDescent="0.2">
      <c r="B383" s="3">
        <v>300380</v>
      </c>
      <c r="C383" s="3" t="s">
        <v>626</v>
      </c>
      <c r="D383" s="3" t="s">
        <v>14</v>
      </c>
      <c r="E383" s="4" t="s">
        <v>37</v>
      </c>
      <c r="F383" s="3">
        <v>24</v>
      </c>
      <c r="G383" s="21">
        <v>6.6</v>
      </c>
      <c r="H383" s="21">
        <v>0.78</v>
      </c>
    </row>
    <row r="384" spans="2:8" x14ac:dyDescent="0.2">
      <c r="B384" s="3">
        <v>300381</v>
      </c>
      <c r="C384" s="3" t="s">
        <v>625</v>
      </c>
      <c r="D384" s="3" t="s">
        <v>15</v>
      </c>
      <c r="E384" s="4" t="s">
        <v>37</v>
      </c>
      <c r="F384" s="3">
        <v>13</v>
      </c>
      <c r="G384" s="21">
        <v>7.7</v>
      </c>
      <c r="H384" s="21">
        <v>0.37</v>
      </c>
    </row>
    <row r="385" spans="2:8" x14ac:dyDescent="0.2">
      <c r="B385" s="3">
        <v>300382</v>
      </c>
      <c r="C385" s="3" t="s">
        <v>624</v>
      </c>
      <c r="D385" s="3" t="s">
        <v>19</v>
      </c>
      <c r="E385" s="4" t="s">
        <v>37</v>
      </c>
      <c r="F385" s="3">
        <v>13</v>
      </c>
      <c r="G385" s="21">
        <v>6.4</v>
      </c>
      <c r="H385" s="21">
        <v>0.88</v>
      </c>
    </row>
    <row r="386" spans="2:8" x14ac:dyDescent="0.2">
      <c r="B386" s="3">
        <v>300383</v>
      </c>
      <c r="C386" s="3" t="s">
        <v>623</v>
      </c>
      <c r="D386" s="3" t="s">
        <v>19</v>
      </c>
      <c r="E386" s="4" t="s">
        <v>37</v>
      </c>
      <c r="F386" s="3">
        <v>29</v>
      </c>
      <c r="G386" s="21">
        <v>7.3</v>
      </c>
      <c r="H386" s="21">
        <v>0.34</v>
      </c>
    </row>
    <row r="387" spans="2:8" x14ac:dyDescent="0.2">
      <c r="B387" s="3">
        <v>300384</v>
      </c>
      <c r="C387" s="3" t="s">
        <v>622</v>
      </c>
      <c r="D387" s="3" t="s">
        <v>14</v>
      </c>
      <c r="E387" s="4" t="s">
        <v>37</v>
      </c>
      <c r="F387" s="3">
        <v>9</v>
      </c>
      <c r="G387" s="21">
        <v>7.7</v>
      </c>
      <c r="H387" s="21">
        <v>0.12</v>
      </c>
    </row>
    <row r="388" spans="2:8" x14ac:dyDescent="0.2">
      <c r="B388" s="3">
        <v>300385</v>
      </c>
      <c r="C388" s="3" t="s">
        <v>621</v>
      </c>
      <c r="D388" s="3" t="s">
        <v>25</v>
      </c>
      <c r="E388" s="4" t="s">
        <v>37</v>
      </c>
      <c r="F388" s="3">
        <v>12</v>
      </c>
      <c r="G388" s="21">
        <v>8.6999999999999993</v>
      </c>
      <c r="H388" s="21">
        <v>0.44</v>
      </c>
    </row>
    <row r="389" spans="2:8" x14ac:dyDescent="0.2">
      <c r="B389" s="3">
        <v>300386</v>
      </c>
      <c r="C389" s="3" t="s">
        <v>620</v>
      </c>
      <c r="D389" s="3" t="s">
        <v>26</v>
      </c>
      <c r="E389" s="4" t="s">
        <v>37</v>
      </c>
      <c r="F389" s="3">
        <v>6</v>
      </c>
      <c r="G389" s="21">
        <v>6.8</v>
      </c>
      <c r="H389" s="21">
        <v>0.67</v>
      </c>
    </row>
    <row r="390" spans="2:8" x14ac:dyDescent="0.2">
      <c r="B390" s="3">
        <v>300387</v>
      </c>
      <c r="C390" s="3" t="s">
        <v>249</v>
      </c>
      <c r="D390" s="3" t="s">
        <v>15</v>
      </c>
      <c r="E390" s="4" t="s">
        <v>37</v>
      </c>
      <c r="F390" s="3">
        <v>27</v>
      </c>
      <c r="G390" s="21">
        <v>5.3</v>
      </c>
      <c r="H390" s="21">
        <v>0.12</v>
      </c>
    </row>
    <row r="391" spans="2:8" x14ac:dyDescent="0.2">
      <c r="B391" s="3">
        <v>300388</v>
      </c>
      <c r="C391" s="3" t="s">
        <v>619</v>
      </c>
      <c r="D391" s="3" t="s">
        <v>26</v>
      </c>
      <c r="E391" s="4" t="s">
        <v>37</v>
      </c>
      <c r="F391" s="3">
        <v>9</v>
      </c>
      <c r="G391" s="21">
        <v>6.8</v>
      </c>
      <c r="H391" s="21">
        <v>0.78</v>
      </c>
    </row>
    <row r="392" spans="2:8" x14ac:dyDescent="0.2">
      <c r="B392" s="3">
        <v>300389</v>
      </c>
      <c r="C392" s="3" t="s">
        <v>618</v>
      </c>
      <c r="D392" s="3" t="s">
        <v>26</v>
      </c>
      <c r="E392" s="4" t="s">
        <v>37</v>
      </c>
      <c r="F392" s="3">
        <v>26</v>
      </c>
      <c r="G392" s="21">
        <v>5</v>
      </c>
      <c r="H392" s="21">
        <v>0.28000000000000003</v>
      </c>
    </row>
    <row r="393" spans="2:8" x14ac:dyDescent="0.2">
      <c r="B393" s="3">
        <v>300390</v>
      </c>
      <c r="C393" s="3" t="s">
        <v>617</v>
      </c>
      <c r="D393" s="3" t="s">
        <v>25</v>
      </c>
      <c r="E393" s="4" t="s">
        <v>37</v>
      </c>
      <c r="F393" s="3">
        <v>10</v>
      </c>
      <c r="G393" s="21">
        <v>5.5</v>
      </c>
      <c r="H393" s="21">
        <v>0.83</v>
      </c>
    </row>
    <row r="394" spans="2:8" x14ac:dyDescent="0.2">
      <c r="B394" s="3">
        <v>300391</v>
      </c>
      <c r="C394" s="3" t="s">
        <v>616</v>
      </c>
      <c r="D394" s="3" t="s">
        <v>25</v>
      </c>
      <c r="E394" s="4" t="s">
        <v>37</v>
      </c>
      <c r="F394" s="3">
        <v>11</v>
      </c>
      <c r="G394" s="21">
        <v>5.6</v>
      </c>
      <c r="H394" s="21">
        <v>0.61</v>
      </c>
    </row>
    <row r="395" spans="2:8" x14ac:dyDescent="0.2">
      <c r="B395" s="3">
        <v>300392</v>
      </c>
      <c r="C395" s="3" t="s">
        <v>549</v>
      </c>
      <c r="D395" s="3" t="s">
        <v>22</v>
      </c>
      <c r="E395" s="4" t="s">
        <v>37</v>
      </c>
      <c r="F395" s="3">
        <v>14</v>
      </c>
      <c r="G395" s="21">
        <v>5.9</v>
      </c>
      <c r="H395" s="21">
        <v>0.53</v>
      </c>
    </row>
    <row r="396" spans="2:8" x14ac:dyDescent="0.2">
      <c r="B396" s="3">
        <v>300393</v>
      </c>
      <c r="C396" s="3" t="s">
        <v>615</v>
      </c>
      <c r="D396" s="3" t="s">
        <v>15</v>
      </c>
      <c r="E396" s="4" t="s">
        <v>37</v>
      </c>
      <c r="F396" s="3">
        <v>8</v>
      </c>
      <c r="G396" s="21">
        <v>6.8</v>
      </c>
      <c r="H396" s="21">
        <v>0.56999999999999995</v>
      </c>
    </row>
    <row r="397" spans="2:8" x14ac:dyDescent="0.2">
      <c r="B397" s="3">
        <v>300394</v>
      </c>
      <c r="C397" s="3" t="s">
        <v>614</v>
      </c>
      <c r="D397" s="3" t="s">
        <v>15</v>
      </c>
      <c r="E397" s="4" t="s">
        <v>37</v>
      </c>
      <c r="F397" s="3">
        <v>11</v>
      </c>
      <c r="G397" s="21">
        <v>7.7</v>
      </c>
      <c r="H397" s="21">
        <v>0.28999999999999998</v>
      </c>
    </row>
    <row r="398" spans="2:8" x14ac:dyDescent="0.2">
      <c r="B398" s="3">
        <v>300395</v>
      </c>
      <c r="C398" s="3" t="s">
        <v>607</v>
      </c>
      <c r="D398" s="3" t="s">
        <v>17</v>
      </c>
      <c r="E398" s="4" t="s">
        <v>37</v>
      </c>
      <c r="F398" s="3">
        <v>7</v>
      </c>
      <c r="G398" s="21">
        <v>6</v>
      </c>
      <c r="H398" s="21">
        <v>0.33</v>
      </c>
    </row>
    <row r="399" spans="2:8" x14ac:dyDescent="0.2">
      <c r="B399" s="3">
        <v>300396</v>
      </c>
      <c r="C399" s="3" t="s">
        <v>602</v>
      </c>
      <c r="D399" s="3" t="s">
        <v>17</v>
      </c>
      <c r="E399" s="4" t="s">
        <v>37</v>
      </c>
      <c r="F399" s="3">
        <v>12</v>
      </c>
      <c r="G399" s="21">
        <v>8.4</v>
      </c>
      <c r="H399" s="21">
        <v>0.86</v>
      </c>
    </row>
    <row r="400" spans="2:8" x14ac:dyDescent="0.2">
      <c r="B400" s="3">
        <v>300397</v>
      </c>
      <c r="C400" s="3" t="s">
        <v>613</v>
      </c>
      <c r="D400" s="3" t="s">
        <v>14</v>
      </c>
      <c r="E400" s="4" t="s">
        <v>37</v>
      </c>
      <c r="F400" s="3">
        <v>11</v>
      </c>
      <c r="G400" s="21">
        <v>7.7</v>
      </c>
      <c r="H400" s="21">
        <v>0.21</v>
      </c>
    </row>
    <row r="401" spans="2:8" x14ac:dyDescent="0.2">
      <c r="B401" s="3">
        <v>300398</v>
      </c>
      <c r="C401" s="3" t="s">
        <v>612</v>
      </c>
      <c r="D401" s="3" t="s">
        <v>26</v>
      </c>
      <c r="E401" s="4" t="s">
        <v>37</v>
      </c>
      <c r="F401" s="3">
        <v>28</v>
      </c>
      <c r="G401" s="21">
        <v>6.4</v>
      </c>
      <c r="H401" s="21">
        <v>0.43</v>
      </c>
    </row>
    <row r="402" spans="2:8" x14ac:dyDescent="0.2">
      <c r="B402" s="3">
        <v>300399</v>
      </c>
      <c r="C402" s="3" t="s">
        <v>611</v>
      </c>
      <c r="D402" s="3" t="s">
        <v>26</v>
      </c>
      <c r="E402" s="4" t="s">
        <v>37</v>
      </c>
      <c r="F402" s="3">
        <v>22</v>
      </c>
      <c r="G402" s="21">
        <v>8.1999999999999993</v>
      </c>
      <c r="H402" s="21">
        <v>0.37</v>
      </c>
    </row>
    <row r="403" spans="2:8" x14ac:dyDescent="0.2">
      <c r="B403" s="3">
        <v>300400</v>
      </c>
      <c r="C403" s="3" t="s">
        <v>610</v>
      </c>
      <c r="D403" s="3" t="s">
        <v>18</v>
      </c>
      <c r="E403" s="4" t="s">
        <v>37</v>
      </c>
      <c r="F403" s="3">
        <v>8</v>
      </c>
      <c r="G403" s="21">
        <v>6.8</v>
      </c>
      <c r="H403" s="21">
        <v>0.16</v>
      </c>
    </row>
    <row r="404" spans="2:8" x14ac:dyDescent="0.2">
      <c r="B404" s="3">
        <v>300401</v>
      </c>
      <c r="C404" s="3" t="s">
        <v>609</v>
      </c>
      <c r="D404" s="3" t="s">
        <v>15</v>
      </c>
      <c r="E404" s="4" t="s">
        <v>37</v>
      </c>
      <c r="F404" s="3">
        <v>5</v>
      </c>
      <c r="G404" s="21">
        <v>6.5</v>
      </c>
      <c r="H404" s="21">
        <v>0.23</v>
      </c>
    </row>
    <row r="405" spans="2:8" x14ac:dyDescent="0.2">
      <c r="B405" s="3">
        <v>300402</v>
      </c>
      <c r="C405" s="3" t="s">
        <v>55</v>
      </c>
      <c r="D405" s="3" t="s">
        <v>15</v>
      </c>
      <c r="E405" s="4" t="s">
        <v>37</v>
      </c>
      <c r="F405" s="3">
        <v>22</v>
      </c>
      <c r="G405" s="21">
        <v>6.6</v>
      </c>
      <c r="H405" s="21">
        <v>0.61</v>
      </c>
    </row>
    <row r="406" spans="2:8" x14ac:dyDescent="0.2">
      <c r="B406" s="3">
        <v>300403</v>
      </c>
      <c r="C406" s="3" t="s">
        <v>608</v>
      </c>
      <c r="D406" s="3" t="s">
        <v>15</v>
      </c>
      <c r="E406" s="4" t="s">
        <v>37</v>
      </c>
      <c r="F406" s="3">
        <v>14</v>
      </c>
      <c r="G406" s="21">
        <v>5.7</v>
      </c>
      <c r="H406" s="21">
        <v>0.64</v>
      </c>
    </row>
    <row r="407" spans="2:8" x14ac:dyDescent="0.2">
      <c r="B407" s="3">
        <v>300404</v>
      </c>
      <c r="C407" s="3" t="s">
        <v>607</v>
      </c>
      <c r="D407" s="3" t="s">
        <v>17</v>
      </c>
      <c r="E407" s="4" t="s">
        <v>37</v>
      </c>
      <c r="F407" s="3">
        <v>21</v>
      </c>
      <c r="G407" s="21">
        <v>6.8</v>
      </c>
      <c r="H407" s="21">
        <v>0.1</v>
      </c>
    </row>
    <row r="408" spans="2:8" x14ac:dyDescent="0.2">
      <c r="B408" s="3">
        <v>300405</v>
      </c>
      <c r="C408" s="3" t="s">
        <v>161</v>
      </c>
      <c r="D408" s="3" t="s">
        <v>26</v>
      </c>
      <c r="E408" s="4" t="s">
        <v>37</v>
      </c>
      <c r="F408" s="3">
        <v>28</v>
      </c>
      <c r="G408" s="21">
        <v>5.5</v>
      </c>
      <c r="H408" s="21">
        <v>0.13</v>
      </c>
    </row>
    <row r="409" spans="2:8" x14ac:dyDescent="0.2">
      <c r="B409" s="3">
        <v>300406</v>
      </c>
      <c r="C409" s="3" t="s">
        <v>267</v>
      </c>
      <c r="D409" s="3" t="s">
        <v>25</v>
      </c>
      <c r="E409" s="4" t="s">
        <v>37</v>
      </c>
      <c r="F409" s="3">
        <v>6</v>
      </c>
      <c r="G409" s="21">
        <v>7.8</v>
      </c>
      <c r="H409" s="21">
        <v>0.5</v>
      </c>
    </row>
    <row r="410" spans="2:8" x14ac:dyDescent="0.2">
      <c r="B410" s="3">
        <v>300407</v>
      </c>
      <c r="C410" s="3" t="s">
        <v>600</v>
      </c>
      <c r="D410" s="3" t="s">
        <v>15</v>
      </c>
      <c r="E410" s="4" t="s">
        <v>37</v>
      </c>
      <c r="F410" s="3">
        <v>26</v>
      </c>
      <c r="G410" s="21">
        <v>6</v>
      </c>
      <c r="H410" s="21">
        <v>0.42</v>
      </c>
    </row>
    <row r="411" spans="2:8" x14ac:dyDescent="0.2">
      <c r="B411" s="3">
        <v>300408</v>
      </c>
      <c r="C411" s="3" t="s">
        <v>100</v>
      </c>
      <c r="D411" s="3" t="s">
        <v>15</v>
      </c>
      <c r="E411" s="4" t="s">
        <v>37</v>
      </c>
      <c r="F411" s="3">
        <v>22</v>
      </c>
      <c r="G411" s="21">
        <v>6.7</v>
      </c>
      <c r="H411" s="21">
        <v>0.13</v>
      </c>
    </row>
    <row r="412" spans="2:8" x14ac:dyDescent="0.2">
      <c r="B412" s="3">
        <v>300409</v>
      </c>
      <c r="C412" s="3" t="s">
        <v>606</v>
      </c>
      <c r="D412" s="3" t="s">
        <v>24</v>
      </c>
      <c r="E412" s="4" t="s">
        <v>37</v>
      </c>
      <c r="F412" s="3">
        <v>12</v>
      </c>
      <c r="G412" s="21">
        <v>8.9</v>
      </c>
      <c r="H412" s="21">
        <v>0.49</v>
      </c>
    </row>
    <row r="413" spans="2:8" x14ac:dyDescent="0.2">
      <c r="B413" s="3">
        <v>300410</v>
      </c>
      <c r="C413" s="3" t="s">
        <v>605</v>
      </c>
      <c r="D413" s="3" t="s">
        <v>15</v>
      </c>
      <c r="E413" s="4" t="s">
        <v>37</v>
      </c>
      <c r="F413" s="3">
        <v>11</v>
      </c>
      <c r="G413" s="21">
        <v>8.6</v>
      </c>
      <c r="H413" s="21">
        <v>0.81</v>
      </c>
    </row>
    <row r="414" spans="2:8" x14ac:dyDescent="0.2">
      <c r="B414" s="3">
        <v>300411</v>
      </c>
      <c r="C414" s="3" t="s">
        <v>604</v>
      </c>
      <c r="D414" s="3" t="s">
        <v>15</v>
      </c>
      <c r="E414" s="4" t="s">
        <v>37</v>
      </c>
      <c r="F414" s="3">
        <v>10</v>
      </c>
      <c r="G414" s="21">
        <v>8</v>
      </c>
      <c r="H414" s="21">
        <v>0.4</v>
      </c>
    </row>
    <row r="415" spans="2:8" x14ac:dyDescent="0.2">
      <c r="B415" s="3">
        <v>300412</v>
      </c>
      <c r="C415" s="3" t="s">
        <v>222</v>
      </c>
      <c r="D415" s="3" t="s">
        <v>15</v>
      </c>
      <c r="E415" s="4" t="s">
        <v>37</v>
      </c>
      <c r="F415" s="3">
        <v>17</v>
      </c>
      <c r="G415" s="21">
        <v>8.1999999999999993</v>
      </c>
      <c r="H415" s="21">
        <v>0.43</v>
      </c>
    </row>
    <row r="416" spans="2:8" x14ac:dyDescent="0.2">
      <c r="B416" s="3">
        <v>300413</v>
      </c>
      <c r="C416" s="3" t="s">
        <v>292</v>
      </c>
      <c r="D416" s="3" t="s">
        <v>15</v>
      </c>
      <c r="E416" s="4" t="s">
        <v>37</v>
      </c>
      <c r="F416" s="3">
        <v>25</v>
      </c>
      <c r="G416" s="21">
        <v>7.8</v>
      </c>
      <c r="H416" s="21">
        <v>0.21</v>
      </c>
    </row>
    <row r="417" spans="2:8" x14ac:dyDescent="0.2">
      <c r="B417" s="3">
        <v>300414</v>
      </c>
      <c r="C417" s="3" t="s">
        <v>551</v>
      </c>
      <c r="D417" s="3" t="s">
        <v>15</v>
      </c>
      <c r="E417" s="4" t="s">
        <v>37</v>
      </c>
      <c r="F417" s="3">
        <v>10</v>
      </c>
      <c r="G417" s="21">
        <v>5.2</v>
      </c>
      <c r="H417" s="21">
        <v>0.19</v>
      </c>
    </row>
    <row r="418" spans="2:8" x14ac:dyDescent="0.2">
      <c r="B418" s="3">
        <v>300415</v>
      </c>
      <c r="C418" s="3" t="s">
        <v>603</v>
      </c>
      <c r="D418" s="3" t="s">
        <v>24</v>
      </c>
      <c r="E418" s="4" t="s">
        <v>37</v>
      </c>
      <c r="F418" s="3">
        <v>12</v>
      </c>
      <c r="G418" s="21">
        <v>7.7</v>
      </c>
      <c r="H418" s="21">
        <v>0.45</v>
      </c>
    </row>
    <row r="419" spans="2:8" x14ac:dyDescent="0.2">
      <c r="B419" s="3">
        <v>300416</v>
      </c>
      <c r="C419" s="3" t="s">
        <v>602</v>
      </c>
      <c r="D419" s="3" t="s">
        <v>17</v>
      </c>
      <c r="E419" s="4" t="s">
        <v>37</v>
      </c>
      <c r="F419" s="3">
        <v>25</v>
      </c>
      <c r="G419" s="21">
        <v>6.1</v>
      </c>
      <c r="H419" s="21">
        <v>0.56000000000000005</v>
      </c>
    </row>
    <row r="420" spans="2:8" x14ac:dyDescent="0.2">
      <c r="B420" s="3">
        <v>300417</v>
      </c>
      <c r="C420" s="3" t="s">
        <v>601</v>
      </c>
      <c r="D420" s="3" t="s">
        <v>19</v>
      </c>
      <c r="E420" s="4" t="s">
        <v>37</v>
      </c>
      <c r="F420" s="3">
        <v>12</v>
      </c>
      <c r="G420" s="21">
        <v>8.4</v>
      </c>
      <c r="H420" s="21">
        <v>0.6</v>
      </c>
    </row>
    <row r="421" spans="2:8" x14ac:dyDescent="0.2">
      <c r="B421" s="3">
        <v>300418</v>
      </c>
      <c r="C421" s="3" t="s">
        <v>600</v>
      </c>
      <c r="D421" s="3" t="s">
        <v>15</v>
      </c>
      <c r="E421" s="4" t="s">
        <v>37</v>
      </c>
      <c r="F421" s="3">
        <v>29</v>
      </c>
      <c r="G421" s="21">
        <v>8.9</v>
      </c>
      <c r="H421" s="21">
        <v>0.18</v>
      </c>
    </row>
    <row r="422" spans="2:8" x14ac:dyDescent="0.2">
      <c r="B422" s="3">
        <v>300419</v>
      </c>
      <c r="C422" s="3" t="s">
        <v>599</v>
      </c>
      <c r="D422" s="3" t="s">
        <v>14</v>
      </c>
      <c r="E422" s="4" t="s">
        <v>37</v>
      </c>
      <c r="F422" s="3">
        <v>24</v>
      </c>
      <c r="G422" s="21">
        <v>7</v>
      </c>
      <c r="H422" s="21">
        <v>0.12</v>
      </c>
    </row>
    <row r="423" spans="2:8" x14ac:dyDescent="0.2">
      <c r="B423" s="3">
        <v>300420</v>
      </c>
      <c r="C423" s="3" t="s">
        <v>598</v>
      </c>
      <c r="D423" s="3" t="s">
        <v>13</v>
      </c>
      <c r="E423" s="4" t="s">
        <v>37</v>
      </c>
      <c r="F423" s="3">
        <v>30</v>
      </c>
      <c r="G423" s="21">
        <v>6.9</v>
      </c>
      <c r="H423" s="21">
        <v>0.74</v>
      </c>
    </row>
    <row r="424" spans="2:8" x14ac:dyDescent="0.2">
      <c r="B424" s="3">
        <v>300421</v>
      </c>
      <c r="C424" s="3" t="s">
        <v>338</v>
      </c>
      <c r="D424" s="3" t="s">
        <v>15</v>
      </c>
      <c r="E424" s="4" t="s">
        <v>37</v>
      </c>
      <c r="F424" s="3">
        <v>23</v>
      </c>
      <c r="G424" s="21">
        <v>8.4</v>
      </c>
      <c r="H424" s="21">
        <v>0.84</v>
      </c>
    </row>
    <row r="425" spans="2:8" x14ac:dyDescent="0.2">
      <c r="B425" s="3">
        <v>300422</v>
      </c>
      <c r="C425" s="3" t="s">
        <v>597</v>
      </c>
      <c r="D425" s="3" t="s">
        <v>15</v>
      </c>
      <c r="E425" s="4" t="s">
        <v>37</v>
      </c>
      <c r="F425" s="3">
        <v>20</v>
      </c>
      <c r="G425" s="21">
        <v>9</v>
      </c>
      <c r="H425" s="21">
        <v>0.35</v>
      </c>
    </row>
    <row r="426" spans="2:8" x14ac:dyDescent="0.2">
      <c r="B426" s="3">
        <v>300423</v>
      </c>
      <c r="C426" s="3" t="s">
        <v>596</v>
      </c>
      <c r="D426" s="3" t="s">
        <v>15</v>
      </c>
      <c r="E426" s="4" t="s">
        <v>37</v>
      </c>
      <c r="F426" s="3">
        <v>27</v>
      </c>
      <c r="G426" s="21">
        <v>6.7</v>
      </c>
      <c r="H426" s="21">
        <v>0.11</v>
      </c>
    </row>
    <row r="427" spans="2:8" x14ac:dyDescent="0.2">
      <c r="B427" s="3">
        <v>300424</v>
      </c>
      <c r="C427" s="3" t="s">
        <v>545</v>
      </c>
      <c r="D427" s="3" t="s">
        <v>15</v>
      </c>
      <c r="E427" s="4" t="s">
        <v>37</v>
      </c>
      <c r="F427" s="3">
        <v>18</v>
      </c>
      <c r="G427" s="21">
        <v>6.7</v>
      </c>
      <c r="H427" s="21">
        <v>0.86</v>
      </c>
    </row>
    <row r="428" spans="2:8" x14ac:dyDescent="0.2">
      <c r="B428" s="3">
        <v>300425</v>
      </c>
      <c r="C428" s="3" t="s">
        <v>595</v>
      </c>
      <c r="D428" s="3" t="s">
        <v>20</v>
      </c>
      <c r="E428" s="4" t="s">
        <v>37</v>
      </c>
      <c r="F428" s="3">
        <v>9</v>
      </c>
      <c r="G428" s="21">
        <v>8.1999999999999993</v>
      </c>
      <c r="H428" s="21">
        <v>0.76</v>
      </c>
    </row>
    <row r="429" spans="2:8" x14ac:dyDescent="0.2">
      <c r="B429" s="3">
        <v>300426</v>
      </c>
      <c r="C429" s="3" t="s">
        <v>594</v>
      </c>
      <c r="D429" s="3" t="s">
        <v>20</v>
      </c>
      <c r="E429" s="4" t="s">
        <v>37</v>
      </c>
      <c r="F429" s="3">
        <v>30</v>
      </c>
      <c r="G429" s="21">
        <v>9</v>
      </c>
      <c r="H429" s="21">
        <v>0.51</v>
      </c>
    </row>
    <row r="430" spans="2:8" x14ac:dyDescent="0.2">
      <c r="B430" s="3">
        <v>300427</v>
      </c>
      <c r="C430" s="3" t="s">
        <v>593</v>
      </c>
      <c r="D430" s="3" t="s">
        <v>20</v>
      </c>
      <c r="E430" s="4" t="s">
        <v>37</v>
      </c>
      <c r="F430" s="3">
        <v>20</v>
      </c>
      <c r="G430" s="21">
        <v>7.9</v>
      </c>
      <c r="H430" s="21">
        <v>0.5</v>
      </c>
    </row>
    <row r="431" spans="2:8" x14ac:dyDescent="0.2">
      <c r="B431" s="3">
        <v>300428</v>
      </c>
      <c r="C431" s="3" t="s">
        <v>48</v>
      </c>
      <c r="D431" s="3" t="s">
        <v>15</v>
      </c>
      <c r="E431" s="4" t="s">
        <v>37</v>
      </c>
      <c r="F431" s="3">
        <v>23</v>
      </c>
      <c r="G431" s="21">
        <v>6.4</v>
      </c>
      <c r="H431" s="21">
        <v>0.28000000000000003</v>
      </c>
    </row>
    <row r="432" spans="2:8" x14ac:dyDescent="0.2">
      <c r="B432" s="3">
        <v>300429</v>
      </c>
      <c r="C432" s="3" t="s">
        <v>592</v>
      </c>
      <c r="D432" s="3" t="s">
        <v>25</v>
      </c>
      <c r="E432" s="4" t="s">
        <v>37</v>
      </c>
      <c r="F432" s="3">
        <v>30</v>
      </c>
      <c r="G432" s="21">
        <v>6.9</v>
      </c>
      <c r="H432" s="21">
        <v>0.32</v>
      </c>
    </row>
    <row r="433" spans="2:8" x14ac:dyDescent="0.2">
      <c r="B433" s="3">
        <v>300430</v>
      </c>
      <c r="C433" s="3" t="s">
        <v>591</v>
      </c>
      <c r="D433" s="3" t="s">
        <v>15</v>
      </c>
      <c r="E433" s="4" t="s">
        <v>37</v>
      </c>
      <c r="F433" s="3">
        <v>11</v>
      </c>
      <c r="G433" s="21">
        <v>5.9</v>
      </c>
      <c r="H433" s="21">
        <v>0.78</v>
      </c>
    </row>
    <row r="434" spans="2:8" x14ac:dyDescent="0.2">
      <c r="B434" s="3">
        <v>300431</v>
      </c>
      <c r="C434" s="3" t="s">
        <v>590</v>
      </c>
      <c r="D434" s="3" t="s">
        <v>15</v>
      </c>
      <c r="E434" s="4" t="s">
        <v>37</v>
      </c>
      <c r="F434" s="3">
        <v>22</v>
      </c>
      <c r="G434" s="21">
        <v>8.8000000000000007</v>
      </c>
      <c r="H434" s="21">
        <v>0.34</v>
      </c>
    </row>
    <row r="435" spans="2:8" x14ac:dyDescent="0.2">
      <c r="B435" s="3">
        <v>300432</v>
      </c>
      <c r="C435" s="3" t="s">
        <v>589</v>
      </c>
      <c r="D435" s="3" t="s">
        <v>15</v>
      </c>
      <c r="E435" s="4" t="s">
        <v>37</v>
      </c>
      <c r="F435" s="3">
        <v>21</v>
      </c>
      <c r="G435" s="21">
        <v>7.4</v>
      </c>
      <c r="H435" s="21">
        <v>0.77</v>
      </c>
    </row>
    <row r="436" spans="2:8" x14ac:dyDescent="0.2">
      <c r="B436" s="3">
        <v>300433</v>
      </c>
      <c r="C436" s="3" t="s">
        <v>222</v>
      </c>
      <c r="D436" s="3" t="s">
        <v>15</v>
      </c>
      <c r="E436" s="4" t="s">
        <v>37</v>
      </c>
      <c r="F436" s="3">
        <v>30</v>
      </c>
      <c r="G436" s="21">
        <v>6.4</v>
      </c>
      <c r="H436" s="21">
        <v>0.5</v>
      </c>
    </row>
    <row r="437" spans="2:8" x14ac:dyDescent="0.2">
      <c r="B437" s="3">
        <v>300434</v>
      </c>
      <c r="C437" s="3" t="s">
        <v>292</v>
      </c>
      <c r="D437" s="3" t="s">
        <v>15</v>
      </c>
      <c r="E437" s="4" t="s">
        <v>37</v>
      </c>
      <c r="F437" s="3">
        <v>17</v>
      </c>
      <c r="G437" s="21">
        <v>6.4</v>
      </c>
      <c r="H437" s="21">
        <v>0.24</v>
      </c>
    </row>
    <row r="438" spans="2:8" x14ac:dyDescent="0.2">
      <c r="B438" s="3">
        <v>300435</v>
      </c>
      <c r="C438" s="3" t="s">
        <v>588</v>
      </c>
      <c r="D438" s="3" t="s">
        <v>24</v>
      </c>
      <c r="E438" s="4" t="s">
        <v>37</v>
      </c>
      <c r="F438" s="3">
        <v>11</v>
      </c>
      <c r="G438" s="21">
        <v>6.7</v>
      </c>
      <c r="H438" s="21">
        <v>0.64</v>
      </c>
    </row>
    <row r="439" spans="2:8" x14ac:dyDescent="0.2">
      <c r="B439" s="3">
        <v>300436</v>
      </c>
      <c r="C439" s="3" t="s">
        <v>587</v>
      </c>
      <c r="D439" s="3" t="s">
        <v>26</v>
      </c>
      <c r="E439" s="4" t="s">
        <v>37</v>
      </c>
      <c r="F439" s="3">
        <v>11</v>
      </c>
      <c r="G439" s="21">
        <v>8.3000000000000007</v>
      </c>
      <c r="H439" s="21">
        <v>0.46</v>
      </c>
    </row>
    <row r="440" spans="2:8" x14ac:dyDescent="0.2">
      <c r="B440" s="3">
        <v>300437</v>
      </c>
      <c r="C440" s="3" t="s">
        <v>558</v>
      </c>
      <c r="D440" s="3" t="s">
        <v>26</v>
      </c>
      <c r="E440" s="4" t="s">
        <v>37</v>
      </c>
      <c r="F440" s="3">
        <v>15</v>
      </c>
      <c r="G440" s="21">
        <v>7.1</v>
      </c>
      <c r="H440" s="21">
        <v>0.56000000000000005</v>
      </c>
    </row>
    <row r="441" spans="2:8" x14ac:dyDescent="0.2">
      <c r="B441" s="3">
        <v>300438</v>
      </c>
      <c r="C441" s="3" t="s">
        <v>586</v>
      </c>
      <c r="D441" s="3" t="s">
        <v>15</v>
      </c>
      <c r="E441" s="4" t="s">
        <v>37</v>
      </c>
      <c r="F441" s="3">
        <v>23</v>
      </c>
      <c r="G441" s="21">
        <v>5.9</v>
      </c>
      <c r="H441" s="21">
        <v>0.71</v>
      </c>
    </row>
    <row r="442" spans="2:8" x14ac:dyDescent="0.2">
      <c r="B442" s="3">
        <v>300439</v>
      </c>
      <c r="C442" s="3" t="s">
        <v>585</v>
      </c>
      <c r="D442" s="3" t="s">
        <v>26</v>
      </c>
      <c r="E442" s="4" t="s">
        <v>37</v>
      </c>
      <c r="F442" s="3">
        <v>29</v>
      </c>
      <c r="G442" s="21">
        <v>6.3</v>
      </c>
      <c r="H442" s="21">
        <v>0.75</v>
      </c>
    </row>
    <row r="443" spans="2:8" x14ac:dyDescent="0.2">
      <c r="B443" s="3">
        <v>300440</v>
      </c>
      <c r="C443" s="3" t="s">
        <v>584</v>
      </c>
      <c r="D443" s="3" t="s">
        <v>26</v>
      </c>
      <c r="E443" s="4" t="s">
        <v>37</v>
      </c>
      <c r="F443" s="3">
        <v>8</v>
      </c>
      <c r="G443" s="21">
        <v>5.3</v>
      </c>
      <c r="H443" s="21">
        <v>0.51</v>
      </c>
    </row>
    <row r="444" spans="2:8" x14ac:dyDescent="0.2">
      <c r="B444" s="3">
        <v>300441</v>
      </c>
      <c r="C444" s="3" t="s">
        <v>583</v>
      </c>
      <c r="D444" s="3" t="s">
        <v>26</v>
      </c>
      <c r="E444" s="4" t="s">
        <v>37</v>
      </c>
      <c r="F444" s="3">
        <v>20</v>
      </c>
      <c r="G444" s="21">
        <v>8.5</v>
      </c>
      <c r="H444" s="21">
        <v>0.88</v>
      </c>
    </row>
    <row r="445" spans="2:8" x14ac:dyDescent="0.2">
      <c r="B445" s="3">
        <v>300442</v>
      </c>
      <c r="C445" s="3" t="s">
        <v>582</v>
      </c>
      <c r="D445" s="3" t="s">
        <v>26</v>
      </c>
      <c r="E445" s="4" t="s">
        <v>37</v>
      </c>
      <c r="F445" s="3">
        <v>25</v>
      </c>
      <c r="G445" s="21">
        <v>5.0999999999999996</v>
      </c>
      <c r="H445" s="21">
        <v>0.61</v>
      </c>
    </row>
    <row r="446" spans="2:8" x14ac:dyDescent="0.2">
      <c r="B446" s="3">
        <v>300443</v>
      </c>
      <c r="C446" s="3" t="s">
        <v>581</v>
      </c>
      <c r="D446" s="3" t="s">
        <v>18</v>
      </c>
      <c r="E446" s="4" t="s">
        <v>37</v>
      </c>
      <c r="F446" s="3">
        <v>15</v>
      </c>
      <c r="G446" s="21">
        <v>6.7</v>
      </c>
      <c r="H446" s="21">
        <v>0.15</v>
      </c>
    </row>
    <row r="447" spans="2:8" x14ac:dyDescent="0.2">
      <c r="B447" s="3">
        <v>300444</v>
      </c>
      <c r="C447" s="3" t="s">
        <v>580</v>
      </c>
      <c r="D447" s="3" t="s">
        <v>19</v>
      </c>
      <c r="E447" s="4" t="s">
        <v>37</v>
      </c>
      <c r="F447" s="3">
        <v>5</v>
      </c>
      <c r="G447" s="21">
        <v>8.1999999999999993</v>
      </c>
      <c r="H447" s="21">
        <v>0.16</v>
      </c>
    </row>
    <row r="448" spans="2:8" x14ac:dyDescent="0.2">
      <c r="B448" s="3">
        <v>300445</v>
      </c>
      <c r="C448" s="3" t="s">
        <v>48</v>
      </c>
      <c r="D448" s="3" t="s">
        <v>15</v>
      </c>
      <c r="E448" s="4" t="s">
        <v>37</v>
      </c>
      <c r="F448" s="3">
        <v>22</v>
      </c>
      <c r="G448" s="21">
        <v>7.2</v>
      </c>
      <c r="H448" s="21">
        <v>0.34</v>
      </c>
    </row>
    <row r="449" spans="2:8" x14ac:dyDescent="0.2">
      <c r="B449" s="3">
        <v>300446</v>
      </c>
      <c r="C449" s="3" t="s">
        <v>579</v>
      </c>
      <c r="D449" s="3" t="s">
        <v>26</v>
      </c>
      <c r="E449" s="4" t="s">
        <v>37</v>
      </c>
      <c r="F449" s="3">
        <v>29</v>
      </c>
      <c r="G449" s="21">
        <v>7.3</v>
      </c>
      <c r="H449" s="21">
        <v>0.61</v>
      </c>
    </row>
    <row r="450" spans="2:8" x14ac:dyDescent="0.2">
      <c r="B450" s="3">
        <v>300447</v>
      </c>
      <c r="C450" s="3" t="s">
        <v>578</v>
      </c>
      <c r="D450" s="3" t="s">
        <v>25</v>
      </c>
      <c r="E450" s="4" t="s">
        <v>37</v>
      </c>
      <c r="F450" s="3">
        <v>13</v>
      </c>
      <c r="G450" s="21">
        <v>5.5</v>
      </c>
      <c r="H450" s="21">
        <v>0.1</v>
      </c>
    </row>
    <row r="451" spans="2:8" x14ac:dyDescent="0.2">
      <c r="B451" s="3">
        <v>300448</v>
      </c>
      <c r="C451" s="3" t="s">
        <v>208</v>
      </c>
      <c r="D451" s="3" t="s">
        <v>20</v>
      </c>
      <c r="E451" s="4" t="s">
        <v>37</v>
      </c>
      <c r="F451" s="3">
        <v>24</v>
      </c>
      <c r="G451" s="21">
        <v>9</v>
      </c>
      <c r="H451" s="21">
        <v>0.74</v>
      </c>
    </row>
    <row r="452" spans="2:8" x14ac:dyDescent="0.2">
      <c r="B452" s="3">
        <v>300449</v>
      </c>
      <c r="C452" s="3" t="s">
        <v>577</v>
      </c>
      <c r="D452" s="3" t="s">
        <v>26</v>
      </c>
      <c r="E452" s="4" t="s">
        <v>37</v>
      </c>
      <c r="F452" s="3">
        <v>16</v>
      </c>
      <c r="G452" s="21">
        <v>5.8</v>
      </c>
      <c r="H452" s="21">
        <v>0.45</v>
      </c>
    </row>
    <row r="453" spans="2:8" x14ac:dyDescent="0.2">
      <c r="B453" s="3">
        <v>300450</v>
      </c>
      <c r="C453" s="3" t="s">
        <v>576</v>
      </c>
      <c r="D453" s="3" t="s">
        <v>26</v>
      </c>
      <c r="E453" s="4" t="s">
        <v>37</v>
      </c>
      <c r="F453" s="3">
        <v>6</v>
      </c>
      <c r="G453" s="21">
        <v>6.1</v>
      </c>
      <c r="H453" s="21">
        <v>0.59</v>
      </c>
    </row>
    <row r="454" spans="2:8" x14ac:dyDescent="0.2">
      <c r="B454" s="3">
        <v>300451</v>
      </c>
      <c r="C454" s="3" t="s">
        <v>208</v>
      </c>
      <c r="D454" s="3" t="s">
        <v>20</v>
      </c>
      <c r="E454" s="4" t="s">
        <v>37</v>
      </c>
      <c r="F454" s="3">
        <v>26</v>
      </c>
      <c r="G454" s="21">
        <v>7.1</v>
      </c>
      <c r="H454" s="21">
        <v>0.79</v>
      </c>
    </row>
    <row r="455" spans="2:8" x14ac:dyDescent="0.2">
      <c r="B455" s="3">
        <v>300452</v>
      </c>
      <c r="C455" s="3" t="s">
        <v>575</v>
      </c>
      <c r="D455" s="3" t="s">
        <v>18</v>
      </c>
      <c r="E455" s="4" t="s">
        <v>37</v>
      </c>
      <c r="F455" s="3">
        <v>17</v>
      </c>
      <c r="G455" s="21">
        <v>8.4</v>
      </c>
      <c r="H455" s="21">
        <v>0.48</v>
      </c>
    </row>
    <row r="456" spans="2:8" x14ac:dyDescent="0.2">
      <c r="B456" s="3">
        <v>300453</v>
      </c>
      <c r="C456" s="3" t="s">
        <v>574</v>
      </c>
      <c r="D456" s="3" t="s">
        <v>26</v>
      </c>
      <c r="E456" s="4" t="s">
        <v>37</v>
      </c>
      <c r="F456" s="3">
        <v>6</v>
      </c>
      <c r="G456" s="21">
        <v>5.3</v>
      </c>
      <c r="H456" s="21">
        <v>0.15</v>
      </c>
    </row>
    <row r="457" spans="2:8" x14ac:dyDescent="0.2">
      <c r="B457" s="3">
        <v>300454</v>
      </c>
      <c r="C457" s="3" t="s">
        <v>573</v>
      </c>
      <c r="D457" s="3" t="s">
        <v>19</v>
      </c>
      <c r="E457" s="4" t="s">
        <v>37</v>
      </c>
      <c r="F457" s="3">
        <v>22</v>
      </c>
      <c r="G457" s="21">
        <v>5.7</v>
      </c>
      <c r="H457" s="21">
        <v>0.45</v>
      </c>
    </row>
    <row r="458" spans="2:8" x14ac:dyDescent="0.2">
      <c r="B458" s="3">
        <v>300455</v>
      </c>
      <c r="C458" s="3" t="s">
        <v>324</v>
      </c>
      <c r="D458" s="3" t="s">
        <v>20</v>
      </c>
      <c r="E458" s="4" t="s">
        <v>37</v>
      </c>
      <c r="F458" s="3">
        <v>5</v>
      </c>
      <c r="G458" s="21">
        <v>7.6</v>
      </c>
      <c r="H458" s="21">
        <v>0.36</v>
      </c>
    </row>
    <row r="459" spans="2:8" x14ac:dyDescent="0.2">
      <c r="B459" s="3">
        <v>300456</v>
      </c>
      <c r="C459" s="3" t="s">
        <v>572</v>
      </c>
      <c r="D459" s="3" t="s">
        <v>25</v>
      </c>
      <c r="E459" s="4" t="s">
        <v>37</v>
      </c>
      <c r="F459" s="3">
        <v>27</v>
      </c>
      <c r="G459" s="21">
        <v>6.9</v>
      </c>
      <c r="H459" s="21">
        <v>0.1</v>
      </c>
    </row>
    <row r="460" spans="2:8" x14ac:dyDescent="0.2">
      <c r="B460" s="3">
        <v>300457</v>
      </c>
      <c r="C460" s="3" t="s">
        <v>571</v>
      </c>
      <c r="D460" s="3" t="s">
        <v>23</v>
      </c>
      <c r="E460" s="4" t="s">
        <v>37</v>
      </c>
      <c r="F460" s="3">
        <v>24</v>
      </c>
      <c r="G460" s="21">
        <v>7.8</v>
      </c>
      <c r="H460" s="21">
        <v>0.74</v>
      </c>
    </row>
    <row r="461" spans="2:8" x14ac:dyDescent="0.2">
      <c r="B461" s="3">
        <v>300458</v>
      </c>
      <c r="C461" s="3" t="s">
        <v>570</v>
      </c>
      <c r="D461" s="3" t="s">
        <v>17</v>
      </c>
      <c r="E461" s="4" t="s">
        <v>37</v>
      </c>
      <c r="F461" s="3">
        <v>11</v>
      </c>
      <c r="G461" s="21">
        <v>8.9</v>
      </c>
      <c r="H461" s="21">
        <v>0.82</v>
      </c>
    </row>
    <row r="462" spans="2:8" x14ac:dyDescent="0.2">
      <c r="B462" s="3">
        <v>300459</v>
      </c>
      <c r="C462" s="3" t="s">
        <v>569</v>
      </c>
      <c r="D462" s="3" t="s">
        <v>20</v>
      </c>
      <c r="E462" s="4" t="s">
        <v>37</v>
      </c>
      <c r="F462" s="3">
        <v>30</v>
      </c>
      <c r="G462" s="21">
        <v>5.0999999999999996</v>
      </c>
      <c r="H462" s="21">
        <v>0.75</v>
      </c>
    </row>
    <row r="463" spans="2:8" x14ac:dyDescent="0.2">
      <c r="B463" s="3">
        <v>300460</v>
      </c>
      <c r="C463" s="3" t="s">
        <v>568</v>
      </c>
      <c r="D463" s="3" t="s">
        <v>20</v>
      </c>
      <c r="E463" s="4" t="s">
        <v>37</v>
      </c>
      <c r="F463" s="3">
        <v>18</v>
      </c>
      <c r="G463" s="21">
        <v>5.5</v>
      </c>
      <c r="H463" s="21">
        <v>0.1</v>
      </c>
    </row>
    <row r="464" spans="2:8" x14ac:dyDescent="0.2">
      <c r="B464" s="3">
        <v>300461</v>
      </c>
      <c r="C464" s="3" t="s">
        <v>567</v>
      </c>
      <c r="D464" s="3" t="s">
        <v>16</v>
      </c>
      <c r="E464" s="4" t="s">
        <v>37</v>
      </c>
      <c r="F464" s="3">
        <v>14</v>
      </c>
      <c r="G464" s="21">
        <v>5.5</v>
      </c>
      <c r="H464" s="21">
        <v>0.34</v>
      </c>
    </row>
    <row r="465" spans="2:8" x14ac:dyDescent="0.2">
      <c r="B465" s="3">
        <v>300462</v>
      </c>
      <c r="C465" s="3" t="s">
        <v>566</v>
      </c>
      <c r="D465" s="3" t="s">
        <v>26</v>
      </c>
      <c r="E465" s="4" t="s">
        <v>37</v>
      </c>
      <c r="F465" s="3">
        <v>5</v>
      </c>
      <c r="G465" s="21">
        <v>6.1</v>
      </c>
      <c r="H465" s="21">
        <v>0.25</v>
      </c>
    </row>
    <row r="466" spans="2:8" x14ac:dyDescent="0.2">
      <c r="B466" s="3">
        <v>300463</v>
      </c>
      <c r="C466" s="3" t="s">
        <v>565</v>
      </c>
      <c r="D466" s="3" t="s">
        <v>15</v>
      </c>
      <c r="E466" s="4" t="s">
        <v>37</v>
      </c>
      <c r="F466" s="3">
        <v>25</v>
      </c>
      <c r="G466" s="21">
        <v>6.1</v>
      </c>
      <c r="H466" s="21">
        <v>0.31</v>
      </c>
    </row>
    <row r="467" spans="2:8" x14ac:dyDescent="0.2">
      <c r="B467" s="3">
        <v>300464</v>
      </c>
      <c r="C467" s="3" t="s">
        <v>564</v>
      </c>
      <c r="D467" s="3" t="s">
        <v>20</v>
      </c>
      <c r="E467" s="4" t="s">
        <v>37</v>
      </c>
      <c r="F467" s="3">
        <v>6</v>
      </c>
      <c r="G467" s="21">
        <v>6.2</v>
      </c>
      <c r="H467" s="21">
        <v>0.44</v>
      </c>
    </row>
    <row r="468" spans="2:8" x14ac:dyDescent="0.2">
      <c r="B468" s="3">
        <v>300465</v>
      </c>
      <c r="C468" s="3" t="s">
        <v>405</v>
      </c>
      <c r="D468" s="3" t="s">
        <v>26</v>
      </c>
      <c r="E468" s="4" t="s">
        <v>37</v>
      </c>
      <c r="F468" s="3">
        <v>17</v>
      </c>
      <c r="G468" s="21">
        <v>5.9</v>
      </c>
      <c r="H468" s="21">
        <v>0.59</v>
      </c>
    </row>
    <row r="469" spans="2:8" x14ac:dyDescent="0.2">
      <c r="B469" s="3">
        <v>300466</v>
      </c>
      <c r="C469" s="3" t="s">
        <v>563</v>
      </c>
      <c r="D469" s="3" t="s">
        <v>15</v>
      </c>
      <c r="E469" s="4" t="s">
        <v>37</v>
      </c>
      <c r="F469" s="3">
        <v>20</v>
      </c>
      <c r="G469" s="21">
        <v>6.7</v>
      </c>
      <c r="H469" s="21">
        <v>0.64</v>
      </c>
    </row>
    <row r="470" spans="2:8" x14ac:dyDescent="0.2">
      <c r="B470" s="3">
        <v>300467</v>
      </c>
      <c r="C470" s="3" t="s">
        <v>551</v>
      </c>
      <c r="D470" s="3" t="s">
        <v>15</v>
      </c>
      <c r="E470" s="4" t="s">
        <v>37</v>
      </c>
      <c r="F470" s="3">
        <v>19</v>
      </c>
      <c r="G470" s="21">
        <v>7.2</v>
      </c>
      <c r="H470" s="21">
        <v>0.73</v>
      </c>
    </row>
    <row r="471" spans="2:8" x14ac:dyDescent="0.2">
      <c r="B471" s="3">
        <v>300468</v>
      </c>
      <c r="C471" s="3" t="s">
        <v>544</v>
      </c>
      <c r="D471" s="3" t="s">
        <v>20</v>
      </c>
      <c r="E471" s="4" t="s">
        <v>37</v>
      </c>
      <c r="F471" s="3">
        <v>11</v>
      </c>
      <c r="G471" s="21">
        <v>7.5</v>
      </c>
      <c r="H471" s="21">
        <v>0.82</v>
      </c>
    </row>
    <row r="472" spans="2:8" x14ac:dyDescent="0.2">
      <c r="B472" s="3">
        <v>300469</v>
      </c>
      <c r="C472" s="3" t="s">
        <v>562</v>
      </c>
      <c r="D472" s="3" t="s">
        <v>26</v>
      </c>
      <c r="E472" s="4" t="s">
        <v>37</v>
      </c>
      <c r="F472" s="3">
        <v>15</v>
      </c>
      <c r="G472" s="21">
        <v>7.5</v>
      </c>
      <c r="H472" s="21">
        <v>0.68</v>
      </c>
    </row>
    <row r="473" spans="2:8" x14ac:dyDescent="0.2">
      <c r="B473" s="3">
        <v>300470</v>
      </c>
      <c r="C473" s="3" t="s">
        <v>561</v>
      </c>
      <c r="D473" s="3" t="s">
        <v>26</v>
      </c>
      <c r="E473" s="4" t="s">
        <v>37</v>
      </c>
      <c r="F473" s="3">
        <v>30</v>
      </c>
      <c r="G473" s="21">
        <v>8.6999999999999993</v>
      </c>
      <c r="H473" s="21">
        <v>0.87</v>
      </c>
    </row>
    <row r="474" spans="2:8" x14ac:dyDescent="0.2">
      <c r="B474" s="3">
        <v>300471</v>
      </c>
      <c r="C474" s="3" t="s">
        <v>560</v>
      </c>
      <c r="D474" s="3" t="s">
        <v>26</v>
      </c>
      <c r="E474" s="4" t="s">
        <v>37</v>
      </c>
      <c r="F474" s="3">
        <v>25</v>
      </c>
      <c r="G474" s="21">
        <v>6.5</v>
      </c>
      <c r="H474" s="21">
        <v>0.32</v>
      </c>
    </row>
    <row r="475" spans="2:8" x14ac:dyDescent="0.2">
      <c r="B475" s="3">
        <v>300472</v>
      </c>
      <c r="C475" s="3" t="s">
        <v>559</v>
      </c>
      <c r="D475" s="3" t="s">
        <v>26</v>
      </c>
      <c r="E475" s="4" t="s">
        <v>37</v>
      </c>
      <c r="F475" s="3">
        <v>16</v>
      </c>
      <c r="G475" s="21">
        <v>8.8000000000000007</v>
      </c>
      <c r="H475" s="21">
        <v>0.57999999999999996</v>
      </c>
    </row>
    <row r="476" spans="2:8" x14ac:dyDescent="0.2">
      <c r="B476" s="3">
        <v>300473</v>
      </c>
      <c r="C476" s="3" t="s">
        <v>558</v>
      </c>
      <c r="D476" s="3" t="s">
        <v>26</v>
      </c>
      <c r="E476" s="4" t="s">
        <v>37</v>
      </c>
      <c r="F476" s="3">
        <v>12</v>
      </c>
      <c r="G476" s="21">
        <v>6.1</v>
      </c>
      <c r="H476" s="21">
        <v>0.25</v>
      </c>
    </row>
    <row r="477" spans="2:8" x14ac:dyDescent="0.2">
      <c r="B477" s="3">
        <v>300474</v>
      </c>
      <c r="C477" s="3" t="s">
        <v>557</v>
      </c>
      <c r="D477" s="3" t="s">
        <v>26</v>
      </c>
      <c r="E477" s="4" t="s">
        <v>37</v>
      </c>
      <c r="F477" s="3">
        <v>7</v>
      </c>
      <c r="G477" s="21">
        <v>5.5</v>
      </c>
      <c r="H477" s="21">
        <v>0.48</v>
      </c>
    </row>
    <row r="478" spans="2:8" x14ac:dyDescent="0.2">
      <c r="B478" s="3">
        <v>300475</v>
      </c>
      <c r="C478" s="3" t="s">
        <v>556</v>
      </c>
      <c r="D478" s="3" t="s">
        <v>15</v>
      </c>
      <c r="E478" s="4" t="s">
        <v>37</v>
      </c>
      <c r="F478" s="3">
        <v>29</v>
      </c>
      <c r="G478" s="21">
        <v>7</v>
      </c>
      <c r="H478" s="21">
        <v>0.65</v>
      </c>
    </row>
    <row r="479" spans="2:8" x14ac:dyDescent="0.2">
      <c r="B479" s="3">
        <v>300476</v>
      </c>
      <c r="C479" s="3" t="s">
        <v>176</v>
      </c>
      <c r="D479" s="3" t="s">
        <v>16</v>
      </c>
      <c r="E479" s="4" t="s">
        <v>37</v>
      </c>
      <c r="F479" s="3">
        <v>23</v>
      </c>
      <c r="G479" s="21">
        <v>8.4</v>
      </c>
      <c r="H479" s="21">
        <v>0.56999999999999995</v>
      </c>
    </row>
    <row r="480" spans="2:8" x14ac:dyDescent="0.2">
      <c r="B480" s="3">
        <v>300477</v>
      </c>
      <c r="C480" s="3" t="s">
        <v>555</v>
      </c>
      <c r="D480" s="3" t="s">
        <v>19</v>
      </c>
      <c r="E480" s="4" t="s">
        <v>37</v>
      </c>
      <c r="F480" s="3">
        <v>23</v>
      </c>
      <c r="G480" s="21">
        <v>8.6</v>
      </c>
      <c r="H480" s="21">
        <v>0.42</v>
      </c>
    </row>
    <row r="481" spans="2:8" x14ac:dyDescent="0.2">
      <c r="B481" s="3">
        <v>300478</v>
      </c>
      <c r="C481" s="3" t="s">
        <v>222</v>
      </c>
      <c r="D481" s="3" t="s">
        <v>15</v>
      </c>
      <c r="E481" s="4" t="s">
        <v>37</v>
      </c>
      <c r="F481" s="3">
        <v>11</v>
      </c>
      <c r="G481" s="21">
        <v>5.3</v>
      </c>
      <c r="H481" s="21">
        <v>0.88</v>
      </c>
    </row>
    <row r="482" spans="2:8" x14ac:dyDescent="0.2">
      <c r="B482" s="3">
        <v>300479</v>
      </c>
      <c r="C482" s="3" t="s">
        <v>292</v>
      </c>
      <c r="D482" s="3" t="s">
        <v>15</v>
      </c>
      <c r="E482" s="4" t="s">
        <v>37</v>
      </c>
      <c r="F482" s="3">
        <v>13</v>
      </c>
      <c r="G482" s="21">
        <v>5.5</v>
      </c>
      <c r="H482" s="21">
        <v>0.28999999999999998</v>
      </c>
    </row>
    <row r="483" spans="2:8" x14ac:dyDescent="0.2">
      <c r="B483" s="3">
        <v>300480</v>
      </c>
      <c r="C483" s="3" t="s">
        <v>554</v>
      </c>
      <c r="D483" s="3" t="s">
        <v>15</v>
      </c>
      <c r="E483" s="4" t="s">
        <v>37</v>
      </c>
      <c r="F483" s="3">
        <v>10</v>
      </c>
      <c r="G483" s="21">
        <v>8.4</v>
      </c>
      <c r="H483" s="21">
        <v>0.86</v>
      </c>
    </row>
    <row r="484" spans="2:8" x14ac:dyDescent="0.2">
      <c r="B484" s="3">
        <v>300481</v>
      </c>
      <c r="C484" s="3" t="s">
        <v>483</v>
      </c>
      <c r="D484" s="3" t="s">
        <v>15</v>
      </c>
      <c r="E484" s="4" t="s">
        <v>37</v>
      </c>
      <c r="F484" s="3">
        <v>5</v>
      </c>
      <c r="G484" s="21">
        <v>8.1999999999999993</v>
      </c>
      <c r="H484" s="21">
        <v>0.46</v>
      </c>
    </row>
    <row r="485" spans="2:8" x14ac:dyDescent="0.2">
      <c r="B485" s="3">
        <v>300482</v>
      </c>
      <c r="C485" s="3" t="s">
        <v>305</v>
      </c>
      <c r="D485" s="3" t="s">
        <v>20</v>
      </c>
      <c r="E485" s="4" t="s">
        <v>37</v>
      </c>
      <c r="F485" s="3">
        <v>14</v>
      </c>
      <c r="G485" s="21">
        <v>7.7</v>
      </c>
      <c r="H485" s="21">
        <v>0.56000000000000005</v>
      </c>
    </row>
    <row r="486" spans="2:8" x14ac:dyDescent="0.2">
      <c r="B486" s="3">
        <v>300483</v>
      </c>
      <c r="C486" s="3" t="s">
        <v>553</v>
      </c>
      <c r="D486" s="3" t="s">
        <v>17</v>
      </c>
      <c r="E486" s="4" t="s">
        <v>37</v>
      </c>
      <c r="F486" s="3">
        <v>11</v>
      </c>
      <c r="G486" s="21">
        <v>7.6</v>
      </c>
      <c r="H486" s="21">
        <v>0.4</v>
      </c>
    </row>
    <row r="487" spans="2:8" x14ac:dyDescent="0.2">
      <c r="B487" s="3">
        <v>300484</v>
      </c>
      <c r="C487" s="3" t="s">
        <v>552</v>
      </c>
      <c r="D487" s="3" t="s">
        <v>20</v>
      </c>
      <c r="E487" s="4" t="s">
        <v>37</v>
      </c>
      <c r="F487" s="3">
        <v>26</v>
      </c>
      <c r="G487" s="21">
        <v>7.5</v>
      </c>
      <c r="H487" s="21">
        <v>0.42</v>
      </c>
    </row>
    <row r="488" spans="2:8" x14ac:dyDescent="0.2">
      <c r="B488" s="3">
        <v>300485</v>
      </c>
      <c r="C488" s="3" t="s">
        <v>551</v>
      </c>
      <c r="D488" s="3" t="s">
        <v>15</v>
      </c>
      <c r="E488" s="4" t="s">
        <v>37</v>
      </c>
      <c r="F488" s="3">
        <v>11</v>
      </c>
      <c r="G488" s="21">
        <v>5</v>
      </c>
      <c r="H488" s="21">
        <v>0.5</v>
      </c>
    </row>
    <row r="489" spans="2:8" x14ac:dyDescent="0.2">
      <c r="B489" s="3">
        <v>300486</v>
      </c>
      <c r="C489" s="3" t="s">
        <v>550</v>
      </c>
      <c r="D489" s="3" t="s">
        <v>20</v>
      </c>
      <c r="E489" s="4" t="s">
        <v>37</v>
      </c>
      <c r="F489" s="3">
        <v>8</v>
      </c>
      <c r="G489" s="21">
        <v>5.6</v>
      </c>
      <c r="H489" s="21">
        <v>0.61</v>
      </c>
    </row>
    <row r="490" spans="2:8" x14ac:dyDescent="0.2">
      <c r="B490" s="3">
        <v>300487</v>
      </c>
      <c r="C490" s="3" t="s">
        <v>549</v>
      </c>
      <c r="D490" s="3" t="s">
        <v>22</v>
      </c>
      <c r="E490" s="4" t="s">
        <v>37</v>
      </c>
      <c r="F490" s="3">
        <v>9</v>
      </c>
      <c r="G490" s="21">
        <v>8.1999999999999993</v>
      </c>
      <c r="H490" s="21">
        <v>0.65</v>
      </c>
    </row>
    <row r="491" spans="2:8" x14ac:dyDescent="0.2">
      <c r="B491" s="3">
        <v>300488</v>
      </c>
      <c r="C491" s="3" t="s">
        <v>548</v>
      </c>
      <c r="D491" s="3" t="s">
        <v>25</v>
      </c>
      <c r="E491" s="4" t="s">
        <v>37</v>
      </c>
      <c r="F491" s="3">
        <v>29</v>
      </c>
      <c r="G491" s="21">
        <v>8.6999999999999993</v>
      </c>
      <c r="H491" s="21">
        <v>0.47</v>
      </c>
    </row>
    <row r="492" spans="2:8" x14ac:dyDescent="0.2">
      <c r="B492" s="3">
        <v>300489</v>
      </c>
      <c r="C492" s="3" t="s">
        <v>547</v>
      </c>
      <c r="D492" s="3" t="s">
        <v>16</v>
      </c>
      <c r="E492" s="4" t="s">
        <v>37</v>
      </c>
      <c r="F492" s="3">
        <v>16</v>
      </c>
      <c r="G492" s="21">
        <v>6.1</v>
      </c>
      <c r="H492" s="21">
        <v>0.68</v>
      </c>
    </row>
    <row r="493" spans="2:8" x14ac:dyDescent="0.2">
      <c r="B493" s="3">
        <v>300490</v>
      </c>
      <c r="C493" s="3" t="s">
        <v>472</v>
      </c>
      <c r="D493" s="3" t="s">
        <v>24</v>
      </c>
      <c r="E493" s="4" t="s">
        <v>37</v>
      </c>
      <c r="F493" s="3">
        <v>17</v>
      </c>
      <c r="G493" s="21">
        <v>5.6</v>
      </c>
      <c r="H493" s="21">
        <v>0.48</v>
      </c>
    </row>
    <row r="494" spans="2:8" x14ac:dyDescent="0.2">
      <c r="B494" s="3">
        <v>300491</v>
      </c>
      <c r="C494" s="3" t="s">
        <v>546</v>
      </c>
      <c r="D494" s="3" t="s">
        <v>15</v>
      </c>
      <c r="E494" s="4" t="s">
        <v>37</v>
      </c>
      <c r="F494" s="3">
        <v>18</v>
      </c>
      <c r="G494" s="21">
        <v>7.8</v>
      </c>
      <c r="H494" s="21">
        <v>0.19</v>
      </c>
    </row>
    <row r="495" spans="2:8" x14ac:dyDescent="0.2">
      <c r="B495" s="3">
        <v>300492</v>
      </c>
      <c r="C495" s="3" t="s">
        <v>545</v>
      </c>
      <c r="D495" s="3" t="s">
        <v>15</v>
      </c>
      <c r="E495" s="4" t="s">
        <v>37</v>
      </c>
      <c r="F495" s="3">
        <v>14</v>
      </c>
      <c r="G495" s="21">
        <v>7.1</v>
      </c>
      <c r="H495" s="21">
        <v>0.3</v>
      </c>
    </row>
    <row r="496" spans="2:8" x14ac:dyDescent="0.2">
      <c r="B496" s="3">
        <v>300493</v>
      </c>
      <c r="C496" s="3" t="s">
        <v>193</v>
      </c>
      <c r="D496" s="3" t="s">
        <v>22</v>
      </c>
      <c r="E496" s="4" t="s">
        <v>37</v>
      </c>
      <c r="F496" s="3">
        <v>7</v>
      </c>
      <c r="G496" s="21">
        <v>6.4</v>
      </c>
      <c r="H496" s="21">
        <v>0.68</v>
      </c>
    </row>
    <row r="497" spans="2:8" x14ac:dyDescent="0.2">
      <c r="B497" s="3">
        <v>300494</v>
      </c>
      <c r="C497" s="3" t="s">
        <v>544</v>
      </c>
      <c r="D497" s="3" t="s">
        <v>20</v>
      </c>
      <c r="E497" s="4" t="s">
        <v>37</v>
      </c>
      <c r="F497" s="3">
        <v>16</v>
      </c>
      <c r="G497" s="21">
        <v>5.5</v>
      </c>
      <c r="H497" s="21">
        <v>0.7</v>
      </c>
    </row>
    <row r="498" spans="2:8" x14ac:dyDescent="0.2">
      <c r="B498" s="3">
        <v>300495</v>
      </c>
      <c r="C498" s="3" t="s">
        <v>543</v>
      </c>
      <c r="D498" s="3" t="s">
        <v>17</v>
      </c>
      <c r="E498" s="4" t="s">
        <v>37</v>
      </c>
      <c r="F498" s="3">
        <v>17</v>
      </c>
      <c r="G498" s="21">
        <v>5.0999999999999996</v>
      </c>
      <c r="H498" s="21">
        <v>0.1</v>
      </c>
    </row>
    <row r="499" spans="2:8" x14ac:dyDescent="0.2">
      <c r="B499" s="3">
        <v>300496</v>
      </c>
      <c r="C499" s="3" t="s">
        <v>543</v>
      </c>
      <c r="D499" s="3" t="s">
        <v>17</v>
      </c>
      <c r="E499" s="4" t="s">
        <v>37</v>
      </c>
      <c r="F499" s="3">
        <v>23</v>
      </c>
      <c r="G499" s="21">
        <v>8.6999999999999993</v>
      </c>
      <c r="H499" s="21">
        <v>0.64</v>
      </c>
    </row>
    <row r="500" spans="2:8" x14ac:dyDescent="0.2">
      <c r="B500" s="3">
        <v>300497</v>
      </c>
      <c r="C500" s="3" t="s">
        <v>542</v>
      </c>
      <c r="D500" s="3" t="s">
        <v>26</v>
      </c>
      <c r="E500" s="4" t="s">
        <v>37</v>
      </c>
      <c r="F500" s="3">
        <v>29</v>
      </c>
      <c r="G500" s="21">
        <v>8.1999999999999993</v>
      </c>
      <c r="H500" s="21">
        <v>0.28000000000000003</v>
      </c>
    </row>
    <row r="501" spans="2:8" x14ac:dyDescent="0.2">
      <c r="B501" s="3">
        <v>300498</v>
      </c>
      <c r="C501" s="3" t="s">
        <v>541</v>
      </c>
      <c r="D501" s="3" t="s">
        <v>26</v>
      </c>
      <c r="E501" s="4" t="s">
        <v>37</v>
      </c>
      <c r="F501" s="3">
        <v>19</v>
      </c>
      <c r="G501" s="21">
        <v>6</v>
      </c>
      <c r="H501" s="21">
        <v>0.69</v>
      </c>
    </row>
    <row r="502" spans="2:8" x14ac:dyDescent="0.2">
      <c r="B502" s="3">
        <v>300499</v>
      </c>
      <c r="C502" s="3" t="s">
        <v>540</v>
      </c>
      <c r="D502" s="3" t="s">
        <v>24</v>
      </c>
      <c r="E502" s="4" t="s">
        <v>37</v>
      </c>
      <c r="F502" s="3">
        <v>21</v>
      </c>
      <c r="G502" s="21">
        <v>7.9</v>
      </c>
      <c r="H502" s="21">
        <v>0.73</v>
      </c>
    </row>
    <row r="503" spans="2:8" x14ac:dyDescent="0.2">
      <c r="B503" s="3">
        <v>300500</v>
      </c>
      <c r="C503" s="3" t="s">
        <v>539</v>
      </c>
      <c r="D503" s="3" t="s">
        <v>14</v>
      </c>
      <c r="E503" s="4" t="s">
        <v>37</v>
      </c>
      <c r="F503" s="3">
        <v>14</v>
      </c>
      <c r="G503" s="21">
        <v>6.5</v>
      </c>
      <c r="H503" s="21">
        <v>0.3</v>
      </c>
    </row>
    <row r="504" spans="2:8" x14ac:dyDescent="0.2">
      <c r="B504" s="3">
        <v>300501</v>
      </c>
      <c r="C504" s="3" t="s">
        <v>538</v>
      </c>
      <c r="D504" s="3" t="s">
        <v>14</v>
      </c>
      <c r="E504" s="4" t="s">
        <v>37</v>
      </c>
      <c r="F504" s="3">
        <v>27</v>
      </c>
      <c r="G504" s="21">
        <v>8.8000000000000007</v>
      </c>
      <c r="H504" s="21">
        <v>0.81</v>
      </c>
    </row>
    <row r="505" spans="2:8" x14ac:dyDescent="0.2">
      <c r="B505" s="3">
        <v>300502</v>
      </c>
      <c r="C505" s="3" t="s">
        <v>537</v>
      </c>
      <c r="D505" s="3" t="s">
        <v>24</v>
      </c>
      <c r="E505" s="4" t="s">
        <v>37</v>
      </c>
      <c r="F505" s="3">
        <v>20</v>
      </c>
      <c r="G505" s="21">
        <v>6.5</v>
      </c>
      <c r="H505" s="21">
        <v>0.21</v>
      </c>
    </row>
    <row r="506" spans="2:8" x14ac:dyDescent="0.2">
      <c r="B506" s="3">
        <v>300503</v>
      </c>
      <c r="C506" s="3" t="s">
        <v>536</v>
      </c>
      <c r="D506" s="3" t="s">
        <v>26</v>
      </c>
      <c r="E506" s="4" t="s">
        <v>37</v>
      </c>
      <c r="F506" s="3">
        <v>19</v>
      </c>
      <c r="G506" s="21">
        <v>7.3</v>
      </c>
      <c r="H506" s="21">
        <v>0.13</v>
      </c>
    </row>
    <row r="507" spans="2:8" x14ac:dyDescent="0.2">
      <c r="B507" s="3">
        <v>300504</v>
      </c>
      <c r="C507" s="3" t="s">
        <v>535</v>
      </c>
      <c r="D507" s="3" t="s">
        <v>26</v>
      </c>
      <c r="E507" s="4" t="s">
        <v>37</v>
      </c>
      <c r="F507" s="3">
        <v>13</v>
      </c>
      <c r="G507" s="21">
        <v>6.3</v>
      </c>
      <c r="H507" s="21">
        <v>0.56000000000000005</v>
      </c>
    </row>
    <row r="508" spans="2:8" x14ac:dyDescent="0.2">
      <c r="B508" s="3">
        <v>300505</v>
      </c>
      <c r="C508" s="3" t="s">
        <v>534</v>
      </c>
      <c r="D508" s="3" t="s">
        <v>26</v>
      </c>
      <c r="E508" s="4" t="s">
        <v>37</v>
      </c>
      <c r="F508" s="3">
        <v>16</v>
      </c>
      <c r="G508" s="21">
        <v>7.4</v>
      </c>
      <c r="H508" s="21">
        <v>0.72</v>
      </c>
    </row>
    <row r="509" spans="2:8" x14ac:dyDescent="0.2">
      <c r="B509" s="3">
        <v>300506</v>
      </c>
      <c r="C509" s="3" t="s">
        <v>533</v>
      </c>
      <c r="D509" s="3" t="s">
        <v>26</v>
      </c>
      <c r="E509" s="4" t="s">
        <v>37</v>
      </c>
      <c r="F509" s="3">
        <v>23</v>
      </c>
      <c r="G509" s="21">
        <v>5.6</v>
      </c>
      <c r="H509" s="21">
        <v>0.85</v>
      </c>
    </row>
    <row r="510" spans="2:8" x14ac:dyDescent="0.2">
      <c r="B510" s="3">
        <v>300507</v>
      </c>
      <c r="C510" s="3" t="s">
        <v>532</v>
      </c>
      <c r="D510" s="3" t="s">
        <v>26</v>
      </c>
      <c r="E510" s="4" t="s">
        <v>37</v>
      </c>
      <c r="F510" s="3">
        <v>20</v>
      </c>
      <c r="G510" s="21">
        <v>6.9</v>
      </c>
      <c r="H510" s="21">
        <v>0.8</v>
      </c>
    </row>
    <row r="511" spans="2:8" x14ac:dyDescent="0.2">
      <c r="B511" s="3">
        <v>300508</v>
      </c>
      <c r="C511" s="3" t="s">
        <v>531</v>
      </c>
      <c r="D511" s="3" t="s">
        <v>26</v>
      </c>
      <c r="E511" s="4" t="s">
        <v>37</v>
      </c>
      <c r="F511" s="3">
        <v>14</v>
      </c>
      <c r="G511" s="21">
        <v>7</v>
      </c>
      <c r="H511" s="21">
        <v>0.7</v>
      </c>
    </row>
    <row r="512" spans="2:8" x14ac:dyDescent="0.2">
      <c r="B512" s="3">
        <v>300509</v>
      </c>
      <c r="C512" s="3" t="s">
        <v>530</v>
      </c>
      <c r="D512" s="3" t="s">
        <v>18</v>
      </c>
      <c r="E512" s="4" t="s">
        <v>37</v>
      </c>
      <c r="F512" s="3">
        <v>25</v>
      </c>
      <c r="G512" s="21">
        <v>6.3</v>
      </c>
      <c r="H512" s="21">
        <v>0.26</v>
      </c>
    </row>
    <row r="513" spans="2:8" x14ac:dyDescent="0.2">
      <c r="B513" s="3">
        <v>300510</v>
      </c>
      <c r="C513" s="3" t="s">
        <v>250</v>
      </c>
      <c r="D513" s="3" t="s">
        <v>15</v>
      </c>
      <c r="E513" s="4" t="s">
        <v>37</v>
      </c>
      <c r="F513" s="3">
        <v>11</v>
      </c>
      <c r="G513" s="21">
        <v>5.0999999999999996</v>
      </c>
      <c r="H513" s="21">
        <v>0.23</v>
      </c>
    </row>
    <row r="514" spans="2:8" x14ac:dyDescent="0.2">
      <c r="B514" s="3">
        <v>300511</v>
      </c>
      <c r="C514" s="3" t="s">
        <v>251</v>
      </c>
      <c r="D514" s="3" t="s">
        <v>15</v>
      </c>
      <c r="E514" s="4" t="s">
        <v>37</v>
      </c>
      <c r="F514" s="3">
        <v>27</v>
      </c>
      <c r="G514" s="21">
        <v>7.6</v>
      </c>
      <c r="H514" s="21">
        <v>0.11</v>
      </c>
    </row>
    <row r="515" spans="2:8" x14ac:dyDescent="0.2">
      <c r="B515" s="3">
        <v>300512</v>
      </c>
      <c r="C515" s="3" t="s">
        <v>529</v>
      </c>
      <c r="D515" s="3" t="s">
        <v>15</v>
      </c>
      <c r="E515" s="4" t="s">
        <v>37</v>
      </c>
      <c r="F515" s="3">
        <v>14</v>
      </c>
      <c r="G515" s="21">
        <v>9</v>
      </c>
      <c r="H515" s="21">
        <v>0.42</v>
      </c>
    </row>
    <row r="516" spans="2:8" x14ac:dyDescent="0.2">
      <c r="B516" s="3">
        <v>300513</v>
      </c>
      <c r="C516" s="3" t="s">
        <v>528</v>
      </c>
      <c r="D516" s="3" t="s">
        <v>15</v>
      </c>
      <c r="E516" s="4" t="s">
        <v>37</v>
      </c>
      <c r="F516" s="3">
        <v>14</v>
      </c>
      <c r="G516" s="21">
        <v>8.5</v>
      </c>
      <c r="H516" s="21">
        <v>0.71</v>
      </c>
    </row>
    <row r="517" spans="2:8" x14ac:dyDescent="0.2">
      <c r="B517" s="3">
        <v>300514</v>
      </c>
      <c r="C517" s="3" t="s">
        <v>527</v>
      </c>
      <c r="D517" s="3" t="s">
        <v>15</v>
      </c>
      <c r="E517" s="4" t="s">
        <v>37</v>
      </c>
      <c r="F517" s="3">
        <v>9</v>
      </c>
      <c r="G517" s="21">
        <v>8.1999999999999993</v>
      </c>
      <c r="H517" s="21">
        <v>0.24</v>
      </c>
    </row>
    <row r="518" spans="2:8" x14ac:dyDescent="0.2">
      <c r="B518" s="3">
        <v>300515</v>
      </c>
      <c r="C518" s="3" t="s">
        <v>247</v>
      </c>
      <c r="D518" s="3" t="s">
        <v>15</v>
      </c>
      <c r="E518" s="4" t="s">
        <v>37</v>
      </c>
      <c r="F518" s="3">
        <v>17</v>
      </c>
      <c r="G518" s="21">
        <v>8.1</v>
      </c>
      <c r="H518" s="21">
        <v>0.57999999999999996</v>
      </c>
    </row>
    <row r="519" spans="2:8" x14ac:dyDescent="0.2">
      <c r="B519" s="3">
        <v>300516</v>
      </c>
      <c r="C519" s="3" t="s">
        <v>248</v>
      </c>
      <c r="D519" s="3" t="s">
        <v>15</v>
      </c>
      <c r="E519" s="4" t="s">
        <v>37</v>
      </c>
      <c r="F519" s="3">
        <v>25</v>
      </c>
      <c r="G519" s="21">
        <v>7</v>
      </c>
      <c r="H519" s="21">
        <v>0.32</v>
      </c>
    </row>
    <row r="520" spans="2:8" x14ac:dyDescent="0.2">
      <c r="B520" s="3">
        <v>300517</v>
      </c>
      <c r="C520" s="3" t="s">
        <v>526</v>
      </c>
      <c r="D520" s="3" t="s">
        <v>15</v>
      </c>
      <c r="E520" s="4" t="s">
        <v>37</v>
      </c>
      <c r="F520" s="3">
        <v>14</v>
      </c>
      <c r="G520" s="21">
        <v>6.3</v>
      </c>
      <c r="H520" s="21">
        <v>0.51</v>
      </c>
    </row>
    <row r="521" spans="2:8" x14ac:dyDescent="0.2">
      <c r="B521" s="3">
        <v>300518</v>
      </c>
      <c r="C521" s="3" t="s">
        <v>525</v>
      </c>
      <c r="D521" s="3" t="s">
        <v>20</v>
      </c>
      <c r="E521" s="4" t="s">
        <v>37</v>
      </c>
      <c r="F521" s="3">
        <v>17</v>
      </c>
      <c r="G521" s="21">
        <v>7.2</v>
      </c>
      <c r="H521" s="21">
        <v>0.14000000000000001</v>
      </c>
    </row>
    <row r="522" spans="2:8" x14ac:dyDescent="0.2">
      <c r="B522" s="3">
        <v>300519</v>
      </c>
      <c r="C522" s="3" t="s">
        <v>524</v>
      </c>
      <c r="D522" s="3" t="s">
        <v>20</v>
      </c>
      <c r="E522" s="4" t="s">
        <v>37</v>
      </c>
      <c r="F522" s="3">
        <v>18</v>
      </c>
      <c r="G522" s="21">
        <v>7.7</v>
      </c>
      <c r="H522" s="21">
        <v>0.39</v>
      </c>
    </row>
    <row r="523" spans="2:8" x14ac:dyDescent="0.2">
      <c r="B523" s="3">
        <v>300520</v>
      </c>
      <c r="C523" s="3" t="s">
        <v>523</v>
      </c>
      <c r="D523" s="3" t="s">
        <v>26</v>
      </c>
      <c r="E523" s="4" t="s">
        <v>37</v>
      </c>
      <c r="F523" s="3">
        <v>13</v>
      </c>
      <c r="G523" s="21">
        <v>5.0999999999999996</v>
      </c>
      <c r="H523" s="21">
        <v>0.15</v>
      </c>
    </row>
    <row r="524" spans="2:8" x14ac:dyDescent="0.2">
      <c r="B524" s="3">
        <v>300521</v>
      </c>
      <c r="C524" s="3" t="s">
        <v>522</v>
      </c>
      <c r="D524" s="3" t="s">
        <v>20</v>
      </c>
      <c r="E524" s="4" t="s">
        <v>37</v>
      </c>
      <c r="F524" s="3">
        <v>19</v>
      </c>
      <c r="G524" s="21">
        <v>8.6999999999999993</v>
      </c>
      <c r="H524" s="21">
        <v>0.52</v>
      </c>
    </row>
    <row r="525" spans="2:8" x14ac:dyDescent="0.2">
      <c r="B525" s="3">
        <v>300522</v>
      </c>
      <c r="C525" s="3" t="s">
        <v>521</v>
      </c>
      <c r="D525" s="3" t="s">
        <v>14</v>
      </c>
      <c r="E525" s="4" t="s">
        <v>37</v>
      </c>
      <c r="F525" s="3">
        <v>22</v>
      </c>
      <c r="G525" s="21">
        <v>5.7</v>
      </c>
      <c r="H525" s="21">
        <v>0.45</v>
      </c>
    </row>
    <row r="526" spans="2:8" x14ac:dyDescent="0.2">
      <c r="B526" s="3">
        <v>300523</v>
      </c>
      <c r="C526" s="3" t="s">
        <v>520</v>
      </c>
      <c r="D526" s="3" t="s">
        <v>26</v>
      </c>
      <c r="E526" s="4" t="s">
        <v>37</v>
      </c>
      <c r="F526" s="3">
        <v>13</v>
      </c>
      <c r="G526" s="21">
        <v>6.8</v>
      </c>
      <c r="H526" s="21">
        <v>0.25</v>
      </c>
    </row>
    <row r="527" spans="2:8" x14ac:dyDescent="0.2">
      <c r="B527" s="3">
        <v>300524</v>
      </c>
      <c r="C527" s="3" t="s">
        <v>519</v>
      </c>
      <c r="D527" s="3" t="s">
        <v>19</v>
      </c>
      <c r="E527" s="4" t="s">
        <v>37</v>
      </c>
      <c r="F527" s="3">
        <v>11</v>
      </c>
      <c r="G527" s="21">
        <v>8.1</v>
      </c>
      <c r="H527" s="21">
        <v>0.77</v>
      </c>
    </row>
    <row r="528" spans="2:8" x14ac:dyDescent="0.2">
      <c r="B528" s="3">
        <v>300525</v>
      </c>
      <c r="C528" s="3" t="s">
        <v>518</v>
      </c>
      <c r="D528" s="3" t="s">
        <v>17</v>
      </c>
      <c r="E528" s="4" t="s">
        <v>37</v>
      </c>
      <c r="F528" s="3">
        <v>20</v>
      </c>
      <c r="G528" s="21">
        <v>7.3</v>
      </c>
      <c r="H528" s="21">
        <v>0.1</v>
      </c>
    </row>
    <row r="529" spans="2:8" x14ac:dyDescent="0.2">
      <c r="B529" s="3">
        <v>300526</v>
      </c>
      <c r="C529" s="3" t="s">
        <v>517</v>
      </c>
      <c r="D529" s="3" t="s">
        <v>20</v>
      </c>
      <c r="E529" s="4" t="s">
        <v>37</v>
      </c>
      <c r="F529" s="3">
        <v>15</v>
      </c>
      <c r="G529" s="21">
        <v>8.1</v>
      </c>
      <c r="H529" s="21">
        <v>0.76</v>
      </c>
    </row>
    <row r="530" spans="2:8" x14ac:dyDescent="0.2">
      <c r="B530" s="3">
        <v>300527</v>
      </c>
      <c r="C530" s="3" t="s">
        <v>261</v>
      </c>
      <c r="D530" s="3" t="s">
        <v>23</v>
      </c>
      <c r="E530" s="4" t="s">
        <v>37</v>
      </c>
      <c r="F530" s="3">
        <v>24</v>
      </c>
      <c r="G530" s="21">
        <v>7.6</v>
      </c>
      <c r="H530" s="21">
        <v>0.5</v>
      </c>
    </row>
    <row r="531" spans="2:8" x14ac:dyDescent="0.2">
      <c r="B531" s="3">
        <v>300528</v>
      </c>
      <c r="C531" s="3" t="s">
        <v>516</v>
      </c>
      <c r="D531" s="3" t="s">
        <v>26</v>
      </c>
      <c r="E531" s="4" t="s">
        <v>37</v>
      </c>
      <c r="F531" s="3">
        <v>28</v>
      </c>
      <c r="G531" s="21">
        <v>5.2</v>
      </c>
      <c r="H531" s="21">
        <v>0.41</v>
      </c>
    </row>
    <row r="532" spans="2:8" x14ac:dyDescent="0.2">
      <c r="B532" s="3">
        <v>300529</v>
      </c>
      <c r="C532" s="3" t="s">
        <v>515</v>
      </c>
      <c r="D532" s="3" t="s">
        <v>26</v>
      </c>
      <c r="E532" s="4" t="s">
        <v>37</v>
      </c>
      <c r="F532" s="3">
        <v>10</v>
      </c>
      <c r="G532" s="21">
        <v>8.1999999999999993</v>
      </c>
      <c r="H532" s="21">
        <v>0.56000000000000005</v>
      </c>
    </row>
    <row r="533" spans="2:8" x14ac:dyDescent="0.2">
      <c r="B533" s="3">
        <v>300530</v>
      </c>
      <c r="C533" s="3" t="s">
        <v>514</v>
      </c>
      <c r="D533" s="3" t="s">
        <v>26</v>
      </c>
      <c r="E533" s="4" t="s">
        <v>37</v>
      </c>
      <c r="F533" s="3">
        <v>26</v>
      </c>
      <c r="G533" s="21">
        <v>7.3</v>
      </c>
      <c r="H533" s="21">
        <v>0.53</v>
      </c>
    </row>
    <row r="534" spans="2:8" x14ac:dyDescent="0.2">
      <c r="B534" s="3">
        <v>300531</v>
      </c>
      <c r="C534" s="3" t="s">
        <v>513</v>
      </c>
      <c r="D534" s="3" t="s">
        <v>26</v>
      </c>
      <c r="E534" s="4" t="s">
        <v>37</v>
      </c>
      <c r="F534" s="3">
        <v>6</v>
      </c>
      <c r="G534" s="21">
        <v>5.5</v>
      </c>
      <c r="H534" s="21">
        <v>0.23</v>
      </c>
    </row>
    <row r="535" spans="2:8" x14ac:dyDescent="0.2">
      <c r="B535" s="3">
        <v>300532</v>
      </c>
      <c r="C535" s="3" t="s">
        <v>512</v>
      </c>
      <c r="D535" s="3" t="s">
        <v>26</v>
      </c>
      <c r="E535" s="4" t="s">
        <v>37</v>
      </c>
      <c r="F535" s="3">
        <v>13</v>
      </c>
      <c r="G535" s="21">
        <v>8.8000000000000007</v>
      </c>
      <c r="H535" s="21">
        <v>0.49</v>
      </c>
    </row>
    <row r="536" spans="2:8" x14ac:dyDescent="0.2">
      <c r="B536" s="3">
        <v>300533</v>
      </c>
      <c r="C536" s="3" t="s">
        <v>511</v>
      </c>
      <c r="D536" s="3" t="s">
        <v>26</v>
      </c>
      <c r="E536" s="4" t="s">
        <v>37</v>
      </c>
      <c r="F536" s="3">
        <v>12</v>
      </c>
      <c r="G536" s="21">
        <v>7.9</v>
      </c>
      <c r="H536" s="21">
        <v>0.4</v>
      </c>
    </row>
    <row r="537" spans="2:8" x14ac:dyDescent="0.2">
      <c r="B537" s="3">
        <v>300534</v>
      </c>
      <c r="C537" s="3" t="s">
        <v>510</v>
      </c>
      <c r="D537" s="3" t="s">
        <v>26</v>
      </c>
      <c r="E537" s="4" t="s">
        <v>37</v>
      </c>
      <c r="F537" s="3">
        <v>24</v>
      </c>
      <c r="G537" s="21">
        <v>6.4</v>
      </c>
      <c r="H537" s="21">
        <v>0.17</v>
      </c>
    </row>
    <row r="538" spans="2:8" x14ac:dyDescent="0.2">
      <c r="B538" s="3">
        <v>300535</v>
      </c>
      <c r="C538" s="3" t="s">
        <v>509</v>
      </c>
      <c r="D538" s="3" t="s">
        <v>26</v>
      </c>
      <c r="E538" s="4" t="s">
        <v>37</v>
      </c>
      <c r="F538" s="3">
        <v>16</v>
      </c>
      <c r="G538" s="21">
        <v>5.7</v>
      </c>
      <c r="H538" s="21">
        <v>0.85</v>
      </c>
    </row>
    <row r="539" spans="2:8" x14ac:dyDescent="0.2">
      <c r="B539" s="3">
        <v>300536</v>
      </c>
      <c r="C539" s="3" t="s">
        <v>508</v>
      </c>
      <c r="D539" s="3" t="s">
        <v>26</v>
      </c>
      <c r="E539" s="4" t="s">
        <v>37</v>
      </c>
      <c r="F539" s="3">
        <v>12</v>
      </c>
      <c r="G539" s="21">
        <v>5.3</v>
      </c>
      <c r="H539" s="21">
        <v>0.24</v>
      </c>
    </row>
    <row r="540" spans="2:8" x14ac:dyDescent="0.2">
      <c r="B540" s="3">
        <v>300537</v>
      </c>
      <c r="C540" s="3" t="s">
        <v>507</v>
      </c>
      <c r="D540" s="3" t="s">
        <v>26</v>
      </c>
      <c r="E540" s="4" t="s">
        <v>37</v>
      </c>
      <c r="F540" s="3">
        <v>9</v>
      </c>
      <c r="G540" s="21">
        <v>8.9</v>
      </c>
      <c r="H540" s="21">
        <v>0.49</v>
      </c>
    </row>
    <row r="541" spans="2:8" x14ac:dyDescent="0.2">
      <c r="B541" s="3">
        <v>300538</v>
      </c>
      <c r="C541" s="3" t="s">
        <v>506</v>
      </c>
      <c r="D541" s="3" t="s">
        <v>20</v>
      </c>
      <c r="E541" s="4" t="s">
        <v>37</v>
      </c>
      <c r="F541" s="3">
        <v>27</v>
      </c>
      <c r="G541" s="21">
        <v>8.6</v>
      </c>
      <c r="H541" s="21">
        <v>0.33</v>
      </c>
    </row>
    <row r="542" spans="2:8" x14ac:dyDescent="0.2">
      <c r="B542" s="3">
        <v>300539</v>
      </c>
      <c r="C542" s="3" t="s">
        <v>505</v>
      </c>
      <c r="D542" s="3" t="s">
        <v>14</v>
      </c>
      <c r="E542" s="4" t="s">
        <v>37</v>
      </c>
      <c r="F542" s="3">
        <v>5</v>
      </c>
      <c r="G542" s="21">
        <v>6.7</v>
      </c>
      <c r="H542" s="21">
        <v>0.56000000000000005</v>
      </c>
    </row>
    <row r="543" spans="2:8" x14ac:dyDescent="0.2">
      <c r="B543" s="3">
        <v>300540</v>
      </c>
      <c r="C543" s="3" t="s">
        <v>504</v>
      </c>
      <c r="D543" s="3" t="s">
        <v>26</v>
      </c>
      <c r="E543" s="4" t="s">
        <v>37</v>
      </c>
      <c r="F543" s="3">
        <v>18</v>
      </c>
      <c r="G543" s="21">
        <v>5.0999999999999996</v>
      </c>
      <c r="H543" s="21">
        <v>0.1</v>
      </c>
    </row>
    <row r="544" spans="2:8" x14ac:dyDescent="0.2">
      <c r="B544" s="3">
        <v>300541</v>
      </c>
      <c r="C544" s="3" t="s">
        <v>503</v>
      </c>
      <c r="D544" s="3" t="s">
        <v>19</v>
      </c>
      <c r="E544" s="4" t="s">
        <v>37</v>
      </c>
      <c r="F544" s="3">
        <v>22</v>
      </c>
      <c r="G544" s="21">
        <v>5.6</v>
      </c>
      <c r="H544" s="21">
        <v>0.86</v>
      </c>
    </row>
    <row r="545" spans="2:8" x14ac:dyDescent="0.2">
      <c r="B545" s="3">
        <v>300542</v>
      </c>
      <c r="C545" s="3" t="s">
        <v>502</v>
      </c>
      <c r="D545" s="3" t="s">
        <v>23</v>
      </c>
      <c r="E545" s="4" t="s">
        <v>37</v>
      </c>
      <c r="F545" s="3">
        <v>10</v>
      </c>
      <c r="G545" s="21">
        <v>8.3000000000000007</v>
      </c>
      <c r="H545" s="21">
        <v>0.7</v>
      </c>
    </row>
    <row r="546" spans="2:8" x14ac:dyDescent="0.2">
      <c r="B546" s="3">
        <v>300543</v>
      </c>
      <c r="C546" s="3" t="s">
        <v>501</v>
      </c>
      <c r="D546" s="3" t="s">
        <v>26</v>
      </c>
      <c r="E546" s="4" t="s">
        <v>37</v>
      </c>
      <c r="F546" s="3">
        <v>25</v>
      </c>
      <c r="G546" s="21">
        <v>7.2</v>
      </c>
      <c r="H546" s="21">
        <v>0.73</v>
      </c>
    </row>
    <row r="547" spans="2:8" x14ac:dyDescent="0.2">
      <c r="B547" s="3">
        <v>300544</v>
      </c>
      <c r="C547" s="3" t="s">
        <v>100</v>
      </c>
      <c r="D547" s="3" t="s">
        <v>15</v>
      </c>
      <c r="E547" s="4" t="s">
        <v>37</v>
      </c>
      <c r="F547" s="3">
        <v>25</v>
      </c>
      <c r="G547" s="21">
        <v>6.1</v>
      </c>
      <c r="H547" s="21">
        <v>0.5</v>
      </c>
    </row>
    <row r="548" spans="2:8" x14ac:dyDescent="0.2">
      <c r="B548" s="3">
        <v>300545</v>
      </c>
      <c r="C548" s="3" t="s">
        <v>500</v>
      </c>
      <c r="D548" s="3" t="s">
        <v>19</v>
      </c>
      <c r="E548" s="4" t="s">
        <v>37</v>
      </c>
      <c r="F548" s="3">
        <v>19</v>
      </c>
      <c r="G548" s="21">
        <v>5.2</v>
      </c>
      <c r="H548" s="21">
        <v>0.82</v>
      </c>
    </row>
    <row r="549" spans="2:8" x14ac:dyDescent="0.2">
      <c r="B549" s="3">
        <v>300546</v>
      </c>
      <c r="C549" s="3" t="s">
        <v>499</v>
      </c>
      <c r="D549" s="3" t="s">
        <v>20</v>
      </c>
      <c r="E549" s="4" t="s">
        <v>37</v>
      </c>
      <c r="F549" s="3">
        <v>30</v>
      </c>
      <c r="G549" s="21">
        <v>6.5</v>
      </c>
      <c r="H549" s="21">
        <v>0.41</v>
      </c>
    </row>
    <row r="550" spans="2:8" x14ac:dyDescent="0.2">
      <c r="B550" s="3">
        <v>300547</v>
      </c>
      <c r="C550" s="3" t="s">
        <v>498</v>
      </c>
      <c r="D550" s="3" t="s">
        <v>20</v>
      </c>
      <c r="E550" s="4" t="s">
        <v>37</v>
      </c>
      <c r="F550" s="3">
        <v>9</v>
      </c>
      <c r="G550" s="21">
        <v>8.5</v>
      </c>
      <c r="H550" s="21">
        <v>0.23</v>
      </c>
    </row>
    <row r="551" spans="2:8" x14ac:dyDescent="0.2">
      <c r="B551" s="3">
        <v>300548</v>
      </c>
      <c r="C551" s="3" t="s">
        <v>497</v>
      </c>
      <c r="D551" s="3" t="s">
        <v>20</v>
      </c>
      <c r="E551" s="4" t="s">
        <v>37</v>
      </c>
      <c r="F551" s="3">
        <v>20</v>
      </c>
      <c r="G551" s="21">
        <v>6.1</v>
      </c>
      <c r="H551" s="21">
        <v>0.83</v>
      </c>
    </row>
    <row r="552" spans="2:8" x14ac:dyDescent="0.2">
      <c r="B552" s="3">
        <v>300549</v>
      </c>
      <c r="C552" s="3" t="s">
        <v>496</v>
      </c>
      <c r="D552" s="3" t="s">
        <v>23</v>
      </c>
      <c r="E552" s="4" t="s">
        <v>37</v>
      </c>
      <c r="F552" s="3">
        <v>6</v>
      </c>
      <c r="G552" s="21">
        <v>7.5</v>
      </c>
      <c r="H552" s="21">
        <v>0.31</v>
      </c>
    </row>
    <row r="553" spans="2:8" x14ac:dyDescent="0.2">
      <c r="B553" s="3">
        <v>300550</v>
      </c>
      <c r="C553" s="3" t="s">
        <v>495</v>
      </c>
      <c r="D553" s="3" t="s">
        <v>14</v>
      </c>
      <c r="E553" s="4" t="s">
        <v>37</v>
      </c>
      <c r="F553" s="3">
        <v>18</v>
      </c>
      <c r="G553" s="21">
        <v>6.4</v>
      </c>
      <c r="H553" s="21">
        <v>0.71</v>
      </c>
    </row>
    <row r="554" spans="2:8" x14ac:dyDescent="0.2">
      <c r="B554" s="3">
        <v>300551</v>
      </c>
      <c r="C554" s="3" t="s">
        <v>494</v>
      </c>
      <c r="D554" s="3" t="s">
        <v>14</v>
      </c>
      <c r="E554" s="4" t="s">
        <v>37</v>
      </c>
      <c r="F554" s="3">
        <v>6</v>
      </c>
      <c r="G554" s="21">
        <v>5.2</v>
      </c>
      <c r="H554" s="21">
        <v>0.31</v>
      </c>
    </row>
    <row r="555" spans="2:8" x14ac:dyDescent="0.2">
      <c r="B555" s="3">
        <v>300552</v>
      </c>
      <c r="C555" s="3" t="s">
        <v>493</v>
      </c>
      <c r="D555" s="3" t="s">
        <v>19</v>
      </c>
      <c r="E555" s="4" t="s">
        <v>37</v>
      </c>
      <c r="F555" s="3">
        <v>28</v>
      </c>
      <c r="G555" s="21">
        <v>6.2</v>
      </c>
      <c r="H555" s="21">
        <v>0.3</v>
      </c>
    </row>
    <row r="556" spans="2:8" x14ac:dyDescent="0.2">
      <c r="B556" s="3">
        <v>300553</v>
      </c>
      <c r="C556" s="3" t="s">
        <v>492</v>
      </c>
      <c r="D556" s="3" t="s">
        <v>26</v>
      </c>
      <c r="E556" s="4" t="s">
        <v>37</v>
      </c>
      <c r="F556" s="3">
        <v>10</v>
      </c>
      <c r="G556" s="21">
        <v>8.5</v>
      </c>
      <c r="H556" s="21">
        <v>0.66</v>
      </c>
    </row>
    <row r="557" spans="2:8" x14ac:dyDescent="0.2">
      <c r="B557" s="3">
        <v>300554</v>
      </c>
      <c r="C557" s="3" t="s">
        <v>491</v>
      </c>
      <c r="D557" s="3" t="s">
        <v>26</v>
      </c>
      <c r="E557" s="4" t="s">
        <v>37</v>
      </c>
      <c r="F557" s="3">
        <v>18</v>
      </c>
      <c r="G557" s="21">
        <v>7.2</v>
      </c>
      <c r="H557" s="21">
        <v>0.65</v>
      </c>
    </row>
    <row r="558" spans="2:8" x14ac:dyDescent="0.2">
      <c r="B558" s="3">
        <v>300555</v>
      </c>
      <c r="C558" s="3" t="s">
        <v>145</v>
      </c>
      <c r="D558" s="3" t="s">
        <v>26</v>
      </c>
      <c r="E558" s="4" t="s">
        <v>37</v>
      </c>
      <c r="F558" s="3">
        <v>27</v>
      </c>
      <c r="G558" s="21">
        <v>7.5</v>
      </c>
      <c r="H558" s="21">
        <v>0.42</v>
      </c>
    </row>
    <row r="559" spans="2:8" x14ac:dyDescent="0.2">
      <c r="B559" s="3">
        <v>300556</v>
      </c>
      <c r="C559" s="3" t="s">
        <v>490</v>
      </c>
      <c r="D559" s="3" t="s">
        <v>20</v>
      </c>
      <c r="E559" s="4" t="s">
        <v>37</v>
      </c>
      <c r="F559" s="3">
        <v>26</v>
      </c>
      <c r="G559" s="21">
        <v>9</v>
      </c>
      <c r="H559" s="21">
        <v>0.8</v>
      </c>
    </row>
    <row r="560" spans="2:8" x14ac:dyDescent="0.2">
      <c r="B560" s="3">
        <v>300557</v>
      </c>
      <c r="C560" s="3" t="s">
        <v>489</v>
      </c>
      <c r="D560" s="3" t="s">
        <v>20</v>
      </c>
      <c r="E560" s="4" t="s">
        <v>37</v>
      </c>
      <c r="F560" s="3">
        <v>27</v>
      </c>
      <c r="G560" s="21">
        <v>6.6</v>
      </c>
      <c r="H560" s="21">
        <v>0.37</v>
      </c>
    </row>
    <row r="561" spans="2:8" x14ac:dyDescent="0.2">
      <c r="B561" s="3">
        <v>300558</v>
      </c>
      <c r="C561" s="3" t="s">
        <v>488</v>
      </c>
      <c r="D561" s="3" t="s">
        <v>20</v>
      </c>
      <c r="E561" s="4" t="s">
        <v>37</v>
      </c>
      <c r="F561" s="3">
        <v>24</v>
      </c>
      <c r="G561" s="21">
        <v>5.9</v>
      </c>
      <c r="H561" s="21">
        <v>0.67</v>
      </c>
    </row>
    <row r="562" spans="2:8" x14ac:dyDescent="0.2">
      <c r="B562" s="3">
        <v>300559</v>
      </c>
      <c r="C562" s="3" t="s">
        <v>487</v>
      </c>
      <c r="D562" s="3" t="s">
        <v>26</v>
      </c>
      <c r="E562" s="4" t="s">
        <v>37</v>
      </c>
      <c r="F562" s="3">
        <v>5</v>
      </c>
      <c r="G562" s="21">
        <v>7.7</v>
      </c>
      <c r="H562" s="21">
        <v>0.5</v>
      </c>
    </row>
    <row r="563" spans="2:8" x14ac:dyDescent="0.2">
      <c r="B563" s="3">
        <v>300560</v>
      </c>
      <c r="C563" s="3" t="s">
        <v>486</v>
      </c>
      <c r="D563" s="3" t="s">
        <v>15</v>
      </c>
      <c r="E563" s="4" t="s">
        <v>37</v>
      </c>
      <c r="F563" s="3">
        <v>30</v>
      </c>
      <c r="G563" s="21">
        <v>6</v>
      </c>
      <c r="H563" s="21">
        <v>0.78</v>
      </c>
    </row>
    <row r="564" spans="2:8" x14ac:dyDescent="0.2">
      <c r="B564" s="3">
        <v>300561</v>
      </c>
      <c r="C564" s="3" t="s">
        <v>145</v>
      </c>
      <c r="D564" s="3" t="s">
        <v>26</v>
      </c>
      <c r="E564" s="4" t="s">
        <v>37</v>
      </c>
      <c r="F564" s="3">
        <v>24</v>
      </c>
      <c r="G564" s="21">
        <v>6.3</v>
      </c>
      <c r="H564" s="21">
        <v>0.33</v>
      </c>
    </row>
    <row r="565" spans="2:8" x14ac:dyDescent="0.2">
      <c r="B565" s="3">
        <v>300562</v>
      </c>
      <c r="C565" s="3" t="s">
        <v>485</v>
      </c>
      <c r="D565" s="3" t="s">
        <v>26</v>
      </c>
      <c r="E565" s="4" t="s">
        <v>37</v>
      </c>
      <c r="F565" s="3">
        <v>21</v>
      </c>
      <c r="G565" s="21">
        <v>6.4</v>
      </c>
      <c r="H565" s="21">
        <v>0.6</v>
      </c>
    </row>
    <row r="566" spans="2:8" x14ac:dyDescent="0.2">
      <c r="B566" s="3">
        <v>300563</v>
      </c>
      <c r="C566" s="3" t="s">
        <v>484</v>
      </c>
      <c r="D566" s="3" t="s">
        <v>15</v>
      </c>
      <c r="E566" s="4" t="s">
        <v>37</v>
      </c>
      <c r="F566" s="3">
        <v>17</v>
      </c>
      <c r="G566" s="21">
        <v>8.6999999999999993</v>
      </c>
      <c r="H566" s="21">
        <v>0.46</v>
      </c>
    </row>
    <row r="567" spans="2:8" x14ac:dyDescent="0.2">
      <c r="B567" s="3">
        <v>300564</v>
      </c>
      <c r="C567" s="3" t="s">
        <v>407</v>
      </c>
      <c r="D567" s="3" t="s">
        <v>15</v>
      </c>
      <c r="E567" s="4" t="s">
        <v>37</v>
      </c>
      <c r="F567" s="3">
        <v>14</v>
      </c>
      <c r="G567" s="21">
        <v>5.9</v>
      </c>
      <c r="H567" s="21">
        <v>0.1</v>
      </c>
    </row>
    <row r="568" spans="2:8" x14ac:dyDescent="0.2">
      <c r="B568" s="3">
        <v>300565</v>
      </c>
      <c r="C568" s="3" t="s">
        <v>483</v>
      </c>
      <c r="D568" s="3" t="s">
        <v>15</v>
      </c>
      <c r="E568" s="4" t="s">
        <v>37</v>
      </c>
      <c r="F568" s="3">
        <v>25</v>
      </c>
      <c r="G568" s="21">
        <v>6.6</v>
      </c>
      <c r="H568" s="21">
        <v>0.53</v>
      </c>
    </row>
    <row r="569" spans="2:8" x14ac:dyDescent="0.2">
      <c r="B569" s="3">
        <v>300566</v>
      </c>
      <c r="C569" s="3" t="s">
        <v>375</v>
      </c>
      <c r="D569" s="3" t="s">
        <v>22</v>
      </c>
      <c r="E569" s="4" t="s">
        <v>37</v>
      </c>
      <c r="F569" s="3">
        <v>14</v>
      </c>
      <c r="G569" s="21">
        <v>5.3</v>
      </c>
      <c r="H569" s="21">
        <v>0.19</v>
      </c>
    </row>
    <row r="570" spans="2:8" x14ac:dyDescent="0.2">
      <c r="B570" s="3">
        <v>300567</v>
      </c>
      <c r="C570" s="3" t="s">
        <v>349</v>
      </c>
      <c r="D570" s="3" t="s">
        <v>20</v>
      </c>
      <c r="E570" s="4" t="s">
        <v>37</v>
      </c>
      <c r="F570" s="3">
        <v>20</v>
      </c>
      <c r="G570" s="21">
        <v>7</v>
      </c>
      <c r="H570" s="21">
        <v>0.85</v>
      </c>
    </row>
    <row r="571" spans="2:8" x14ac:dyDescent="0.2">
      <c r="B571" s="3">
        <v>300568</v>
      </c>
      <c r="C571" s="3" t="s">
        <v>482</v>
      </c>
      <c r="D571" s="3" t="s">
        <v>24</v>
      </c>
      <c r="E571" s="4" t="s">
        <v>37</v>
      </c>
      <c r="F571" s="3">
        <v>28</v>
      </c>
      <c r="G571" s="21">
        <v>6.8</v>
      </c>
      <c r="H571" s="21">
        <v>0.21</v>
      </c>
    </row>
    <row r="572" spans="2:8" x14ac:dyDescent="0.2">
      <c r="B572" s="3">
        <v>300569</v>
      </c>
      <c r="C572" s="3" t="s">
        <v>481</v>
      </c>
      <c r="D572" s="3" t="s">
        <v>19</v>
      </c>
      <c r="E572" s="4" t="s">
        <v>37</v>
      </c>
      <c r="F572" s="3">
        <v>13</v>
      </c>
      <c r="G572" s="21">
        <v>8.1</v>
      </c>
      <c r="H572" s="21">
        <v>0.37</v>
      </c>
    </row>
    <row r="573" spans="2:8" x14ac:dyDescent="0.2">
      <c r="B573" s="3">
        <v>300570</v>
      </c>
      <c r="C573" s="3" t="s">
        <v>480</v>
      </c>
      <c r="D573" s="3" t="s">
        <v>15</v>
      </c>
      <c r="E573" s="4" t="s">
        <v>37</v>
      </c>
      <c r="F573" s="3">
        <v>7</v>
      </c>
      <c r="G573" s="21">
        <v>6.6</v>
      </c>
      <c r="H573" s="21">
        <v>0.85</v>
      </c>
    </row>
    <row r="574" spans="2:8" x14ac:dyDescent="0.2">
      <c r="B574" s="3">
        <v>300571</v>
      </c>
      <c r="C574" s="3" t="s">
        <v>480</v>
      </c>
      <c r="D574" s="3" t="s">
        <v>15</v>
      </c>
      <c r="E574" s="4" t="s">
        <v>37</v>
      </c>
      <c r="F574" s="3">
        <v>19</v>
      </c>
      <c r="G574" s="21">
        <v>8.5</v>
      </c>
      <c r="H574" s="21">
        <v>0.53</v>
      </c>
    </row>
    <row r="575" spans="2:8" x14ac:dyDescent="0.2">
      <c r="B575" s="3">
        <v>300572</v>
      </c>
      <c r="C575" s="3" t="s">
        <v>479</v>
      </c>
      <c r="D575" s="3" t="s">
        <v>15</v>
      </c>
      <c r="E575" s="4" t="s">
        <v>37</v>
      </c>
      <c r="F575" s="3">
        <v>29</v>
      </c>
      <c r="G575" s="21">
        <v>7.4</v>
      </c>
      <c r="H575" s="21">
        <v>0.28999999999999998</v>
      </c>
    </row>
    <row r="576" spans="2:8" x14ac:dyDescent="0.2">
      <c r="B576" s="3">
        <v>300573</v>
      </c>
      <c r="C576" s="3" t="s">
        <v>478</v>
      </c>
      <c r="D576" s="3" t="s">
        <v>25</v>
      </c>
      <c r="E576" s="4" t="s">
        <v>37</v>
      </c>
      <c r="F576" s="3">
        <v>19</v>
      </c>
      <c r="G576" s="21">
        <v>7.1</v>
      </c>
      <c r="H576" s="21">
        <v>0.69</v>
      </c>
    </row>
    <row r="577" spans="2:8" x14ac:dyDescent="0.2">
      <c r="B577" s="3">
        <v>300574</v>
      </c>
      <c r="C577" s="3" t="s">
        <v>477</v>
      </c>
      <c r="D577" s="3" t="s">
        <v>15</v>
      </c>
      <c r="E577" s="4" t="s">
        <v>37</v>
      </c>
      <c r="F577" s="3">
        <v>12</v>
      </c>
      <c r="G577" s="21">
        <v>6.4</v>
      </c>
      <c r="H577" s="21">
        <v>0.28999999999999998</v>
      </c>
    </row>
    <row r="578" spans="2:8" x14ac:dyDescent="0.2">
      <c r="B578" s="3">
        <v>300575</v>
      </c>
      <c r="C578" s="3" t="s">
        <v>476</v>
      </c>
      <c r="D578" s="3" t="s">
        <v>15</v>
      </c>
      <c r="E578" s="4" t="s">
        <v>37</v>
      </c>
      <c r="F578" s="3">
        <v>16</v>
      </c>
      <c r="G578" s="21">
        <v>8</v>
      </c>
      <c r="H578" s="21">
        <v>0.57999999999999996</v>
      </c>
    </row>
    <row r="579" spans="2:8" x14ac:dyDescent="0.2">
      <c r="B579" s="3">
        <v>300576</v>
      </c>
      <c r="C579" s="3" t="s">
        <v>475</v>
      </c>
      <c r="D579" s="3" t="s">
        <v>15</v>
      </c>
      <c r="E579" s="4" t="s">
        <v>37</v>
      </c>
      <c r="F579" s="3">
        <v>15</v>
      </c>
      <c r="G579" s="21">
        <v>7.5</v>
      </c>
      <c r="H579" s="21">
        <v>0.55000000000000004</v>
      </c>
    </row>
    <row r="580" spans="2:8" x14ac:dyDescent="0.2">
      <c r="B580" s="3">
        <v>300577</v>
      </c>
      <c r="C580" s="3" t="s">
        <v>407</v>
      </c>
      <c r="D580" s="3" t="s">
        <v>15</v>
      </c>
      <c r="E580" s="4" t="s">
        <v>37</v>
      </c>
      <c r="F580" s="3">
        <v>27</v>
      </c>
      <c r="G580" s="21">
        <v>7.4</v>
      </c>
      <c r="H580" s="21">
        <v>0.16</v>
      </c>
    </row>
    <row r="581" spans="2:8" x14ac:dyDescent="0.2">
      <c r="B581" s="3">
        <v>300578</v>
      </c>
      <c r="C581" s="3" t="s">
        <v>231</v>
      </c>
      <c r="D581" s="3" t="s">
        <v>15</v>
      </c>
      <c r="E581" s="4" t="s">
        <v>37</v>
      </c>
      <c r="F581" s="3">
        <v>6</v>
      </c>
      <c r="G581" s="21">
        <v>6.3</v>
      </c>
      <c r="H581" s="21">
        <v>0.36</v>
      </c>
    </row>
    <row r="582" spans="2:8" x14ac:dyDescent="0.2">
      <c r="B582" s="3">
        <v>300579</v>
      </c>
      <c r="C582" s="3" t="s">
        <v>474</v>
      </c>
      <c r="D582" s="3" t="s">
        <v>15</v>
      </c>
      <c r="E582" s="4" t="s">
        <v>37</v>
      </c>
      <c r="F582" s="3">
        <v>21</v>
      </c>
      <c r="G582" s="21">
        <v>6.9</v>
      </c>
      <c r="H582" s="21">
        <v>0.24</v>
      </c>
    </row>
    <row r="583" spans="2:8" x14ac:dyDescent="0.2">
      <c r="B583" s="3">
        <v>300580</v>
      </c>
      <c r="C583" s="3" t="s">
        <v>473</v>
      </c>
      <c r="D583" s="3" t="s">
        <v>16</v>
      </c>
      <c r="E583" s="4" t="s">
        <v>37</v>
      </c>
      <c r="F583" s="3">
        <v>9</v>
      </c>
      <c r="G583" s="21">
        <v>6.7</v>
      </c>
      <c r="H583" s="21">
        <v>0.57999999999999996</v>
      </c>
    </row>
    <row r="584" spans="2:8" x14ac:dyDescent="0.2">
      <c r="B584" s="3">
        <v>300581</v>
      </c>
      <c r="C584" s="3" t="s">
        <v>472</v>
      </c>
      <c r="D584" s="3" t="s">
        <v>15</v>
      </c>
      <c r="E584" s="4" t="s">
        <v>37</v>
      </c>
      <c r="F584" s="3">
        <v>16</v>
      </c>
      <c r="G584" s="21">
        <v>8.6999999999999993</v>
      </c>
      <c r="H584" s="21">
        <v>0.28000000000000003</v>
      </c>
    </row>
    <row r="585" spans="2:8" x14ac:dyDescent="0.2">
      <c r="B585" s="3">
        <v>300582</v>
      </c>
      <c r="C585" s="3" t="s">
        <v>471</v>
      </c>
      <c r="D585" s="3" t="s">
        <v>26</v>
      </c>
      <c r="E585" s="4" t="s">
        <v>37</v>
      </c>
      <c r="F585" s="3">
        <v>9</v>
      </c>
      <c r="G585" s="21">
        <v>8.5</v>
      </c>
      <c r="H585" s="21">
        <v>0.76</v>
      </c>
    </row>
    <row r="586" spans="2:8" x14ac:dyDescent="0.2">
      <c r="B586" s="3">
        <v>300583</v>
      </c>
      <c r="C586" s="3" t="s">
        <v>470</v>
      </c>
      <c r="D586" s="3" t="s">
        <v>26</v>
      </c>
      <c r="E586" s="4" t="s">
        <v>37</v>
      </c>
      <c r="F586" s="3">
        <v>26</v>
      </c>
      <c r="G586" s="21">
        <v>7.2</v>
      </c>
      <c r="H586" s="21">
        <v>0.32</v>
      </c>
    </row>
    <row r="587" spans="2:8" x14ac:dyDescent="0.2">
      <c r="B587" s="3">
        <v>300584</v>
      </c>
      <c r="C587" s="3" t="s">
        <v>469</v>
      </c>
      <c r="D587" s="3" t="s">
        <v>14</v>
      </c>
      <c r="E587" s="4" t="s">
        <v>37</v>
      </c>
      <c r="F587" s="3">
        <v>30</v>
      </c>
      <c r="G587" s="21">
        <v>7.4</v>
      </c>
      <c r="H587" s="21">
        <v>0.44</v>
      </c>
    </row>
    <row r="588" spans="2:8" x14ac:dyDescent="0.2">
      <c r="B588" s="3">
        <v>300585</v>
      </c>
      <c r="C588" s="3" t="s">
        <v>461</v>
      </c>
      <c r="D588" s="3" t="s">
        <v>21</v>
      </c>
      <c r="E588" s="4" t="s">
        <v>37</v>
      </c>
      <c r="F588" s="3">
        <v>17</v>
      </c>
      <c r="G588" s="21">
        <v>7.4</v>
      </c>
      <c r="H588" s="21">
        <v>0.73</v>
      </c>
    </row>
    <row r="589" spans="2:8" x14ac:dyDescent="0.2">
      <c r="B589" s="3">
        <v>300586</v>
      </c>
      <c r="C589" s="3" t="s">
        <v>468</v>
      </c>
      <c r="D589" s="3" t="s">
        <v>26</v>
      </c>
      <c r="E589" s="4" t="s">
        <v>37</v>
      </c>
      <c r="F589" s="3">
        <v>11</v>
      </c>
      <c r="G589" s="21">
        <v>6.1</v>
      </c>
      <c r="H589" s="21">
        <v>0.16</v>
      </c>
    </row>
    <row r="590" spans="2:8" x14ac:dyDescent="0.2">
      <c r="B590" s="3">
        <v>300587</v>
      </c>
      <c r="C590" s="3" t="s">
        <v>467</v>
      </c>
      <c r="D590" s="3" t="s">
        <v>26</v>
      </c>
      <c r="E590" s="4" t="s">
        <v>37</v>
      </c>
      <c r="F590" s="3">
        <v>28</v>
      </c>
      <c r="G590" s="21">
        <v>6.9</v>
      </c>
      <c r="H590" s="21">
        <v>0.68</v>
      </c>
    </row>
    <row r="591" spans="2:8" x14ac:dyDescent="0.2">
      <c r="B591" s="3">
        <v>300588</v>
      </c>
      <c r="C591" s="3" t="s">
        <v>466</v>
      </c>
      <c r="D591" s="3" t="s">
        <v>26</v>
      </c>
      <c r="E591" s="4" t="s">
        <v>37</v>
      </c>
      <c r="F591" s="3">
        <v>23</v>
      </c>
      <c r="G591" s="21">
        <v>8.9</v>
      </c>
      <c r="H591" s="21">
        <v>0.75</v>
      </c>
    </row>
    <row r="592" spans="2:8" x14ac:dyDescent="0.2">
      <c r="B592" s="3">
        <v>300589</v>
      </c>
      <c r="C592" s="3" t="s">
        <v>465</v>
      </c>
      <c r="D592" s="3" t="s">
        <v>26</v>
      </c>
      <c r="E592" s="4" t="s">
        <v>37</v>
      </c>
      <c r="F592" s="3">
        <v>17</v>
      </c>
      <c r="G592" s="21">
        <v>7.2</v>
      </c>
      <c r="H592" s="21">
        <v>0.41</v>
      </c>
    </row>
    <row r="593" spans="2:8" x14ac:dyDescent="0.2">
      <c r="B593" s="3">
        <v>300590</v>
      </c>
      <c r="C593" s="3" t="s">
        <v>461</v>
      </c>
      <c r="D593" s="3" t="s">
        <v>21</v>
      </c>
      <c r="E593" s="4" t="s">
        <v>37</v>
      </c>
      <c r="F593" s="3">
        <v>10</v>
      </c>
      <c r="G593" s="21">
        <v>5.0999999999999996</v>
      </c>
      <c r="H593" s="21">
        <v>0.51</v>
      </c>
    </row>
    <row r="594" spans="2:8" x14ac:dyDescent="0.2">
      <c r="B594" s="3">
        <v>300591</v>
      </c>
      <c r="C594" s="3" t="s">
        <v>464</v>
      </c>
      <c r="D594" s="3" t="s">
        <v>26</v>
      </c>
      <c r="E594" s="4" t="s">
        <v>37</v>
      </c>
      <c r="F594" s="3">
        <v>26</v>
      </c>
      <c r="G594" s="21">
        <v>5.7</v>
      </c>
      <c r="H594" s="21">
        <v>0.41</v>
      </c>
    </row>
    <row r="595" spans="2:8" x14ac:dyDescent="0.2">
      <c r="B595" s="3">
        <v>300592</v>
      </c>
      <c r="C595" s="3" t="s">
        <v>463</v>
      </c>
      <c r="D595" s="3" t="s">
        <v>24</v>
      </c>
      <c r="E595" s="4" t="s">
        <v>37</v>
      </c>
      <c r="F595" s="3">
        <v>23</v>
      </c>
      <c r="G595" s="21">
        <v>8.1</v>
      </c>
      <c r="H595" s="21">
        <v>0.74</v>
      </c>
    </row>
    <row r="596" spans="2:8" x14ac:dyDescent="0.2">
      <c r="B596" s="3">
        <v>300593</v>
      </c>
      <c r="C596" s="3" t="s">
        <v>98</v>
      </c>
      <c r="D596" s="3" t="s">
        <v>23</v>
      </c>
      <c r="E596" s="4" t="s">
        <v>37</v>
      </c>
      <c r="F596" s="3">
        <v>18</v>
      </c>
      <c r="G596" s="21">
        <v>8.3000000000000007</v>
      </c>
      <c r="H596" s="21">
        <v>0.45</v>
      </c>
    </row>
    <row r="597" spans="2:8" x14ac:dyDescent="0.2">
      <c r="B597" s="3">
        <v>300594</v>
      </c>
      <c r="C597" s="3" t="s">
        <v>461</v>
      </c>
      <c r="D597" s="3" t="s">
        <v>21</v>
      </c>
      <c r="E597" s="4" t="s">
        <v>37</v>
      </c>
      <c r="F597" s="3">
        <v>7</v>
      </c>
      <c r="G597" s="21">
        <v>7.5</v>
      </c>
      <c r="H597" s="21">
        <v>0.82</v>
      </c>
    </row>
    <row r="598" spans="2:8" x14ac:dyDescent="0.2">
      <c r="B598" s="3">
        <v>300595</v>
      </c>
      <c r="C598" s="3" t="s">
        <v>462</v>
      </c>
      <c r="D598" s="3" t="s">
        <v>22</v>
      </c>
      <c r="E598" s="4" t="s">
        <v>37</v>
      </c>
      <c r="F598" s="3">
        <v>5</v>
      </c>
      <c r="G598" s="21">
        <v>8.1999999999999993</v>
      </c>
      <c r="H598" s="21">
        <v>0.3</v>
      </c>
    </row>
    <row r="599" spans="2:8" x14ac:dyDescent="0.2">
      <c r="B599" s="3">
        <v>300596</v>
      </c>
      <c r="C599" s="3" t="s">
        <v>461</v>
      </c>
      <c r="D599" s="3" t="s">
        <v>21</v>
      </c>
      <c r="E599" s="4" t="s">
        <v>37</v>
      </c>
      <c r="F599" s="3">
        <v>23</v>
      </c>
      <c r="G599" s="21">
        <v>6.9</v>
      </c>
      <c r="H599" s="21">
        <v>0.21</v>
      </c>
    </row>
    <row r="600" spans="2:8" x14ac:dyDescent="0.2">
      <c r="B600" s="3">
        <v>300597</v>
      </c>
      <c r="C600" s="3" t="s">
        <v>153</v>
      </c>
      <c r="D600" s="3" t="s">
        <v>19</v>
      </c>
      <c r="E600" s="4" t="s">
        <v>37</v>
      </c>
      <c r="F600" s="3">
        <v>24</v>
      </c>
      <c r="G600" s="21">
        <v>8.6</v>
      </c>
      <c r="H600" s="21">
        <v>0.19</v>
      </c>
    </row>
    <row r="601" spans="2:8" x14ac:dyDescent="0.2">
      <c r="B601" s="3">
        <v>300598</v>
      </c>
      <c r="C601" s="3" t="s">
        <v>460</v>
      </c>
      <c r="D601" s="3" t="s">
        <v>19</v>
      </c>
      <c r="E601" s="4" t="s">
        <v>37</v>
      </c>
      <c r="F601" s="3">
        <v>26</v>
      </c>
      <c r="G601" s="21">
        <v>7.3</v>
      </c>
      <c r="H601" s="21">
        <v>0.71</v>
      </c>
    </row>
    <row r="602" spans="2:8" x14ac:dyDescent="0.2">
      <c r="B602" s="3">
        <v>300599</v>
      </c>
      <c r="C602" s="3" t="s">
        <v>459</v>
      </c>
      <c r="D602" s="3" t="s">
        <v>18</v>
      </c>
      <c r="E602" s="4" t="s">
        <v>37</v>
      </c>
      <c r="F602" s="3">
        <v>26</v>
      </c>
      <c r="G602" s="21">
        <v>7.1</v>
      </c>
      <c r="H602" s="21">
        <v>0.86</v>
      </c>
    </row>
    <row r="603" spans="2:8" x14ac:dyDescent="0.2">
      <c r="B603" s="3">
        <v>300600</v>
      </c>
      <c r="C603" s="3" t="s">
        <v>458</v>
      </c>
      <c r="D603" s="3" t="s">
        <v>15</v>
      </c>
      <c r="E603" s="4" t="s">
        <v>37</v>
      </c>
      <c r="F603" s="3">
        <v>20</v>
      </c>
      <c r="G603" s="21">
        <v>6.4</v>
      </c>
      <c r="H603" s="21">
        <v>0.44</v>
      </c>
    </row>
    <row r="604" spans="2:8" x14ac:dyDescent="0.2">
      <c r="B604" s="3">
        <v>300601</v>
      </c>
      <c r="C604" s="3" t="s">
        <v>457</v>
      </c>
      <c r="D604" s="3" t="s">
        <v>20</v>
      </c>
      <c r="E604" s="4" t="s">
        <v>37</v>
      </c>
      <c r="F604" s="3">
        <v>25</v>
      </c>
      <c r="G604" s="21">
        <v>7.2</v>
      </c>
      <c r="H604" s="21">
        <v>0.64</v>
      </c>
    </row>
    <row r="605" spans="2:8" x14ac:dyDescent="0.2">
      <c r="B605" s="3">
        <v>300602</v>
      </c>
      <c r="C605" s="3" t="s">
        <v>456</v>
      </c>
      <c r="D605" s="3" t="s">
        <v>24</v>
      </c>
      <c r="E605" s="4" t="s">
        <v>37</v>
      </c>
      <c r="F605" s="3">
        <v>13</v>
      </c>
      <c r="G605" s="21">
        <v>8.3000000000000007</v>
      </c>
      <c r="H605" s="21">
        <v>0.31</v>
      </c>
    </row>
    <row r="606" spans="2:8" x14ac:dyDescent="0.2">
      <c r="B606" s="3">
        <v>300603</v>
      </c>
      <c r="C606" s="3" t="s">
        <v>455</v>
      </c>
      <c r="D606" s="3" t="s">
        <v>26</v>
      </c>
      <c r="E606" s="4" t="s">
        <v>37</v>
      </c>
      <c r="F606" s="3">
        <v>7</v>
      </c>
      <c r="G606" s="21">
        <v>5.0999999999999996</v>
      </c>
      <c r="H606" s="21">
        <v>0.24</v>
      </c>
    </row>
    <row r="607" spans="2:8" x14ac:dyDescent="0.2">
      <c r="B607" s="3">
        <v>300604</v>
      </c>
      <c r="C607" s="3" t="s">
        <v>454</v>
      </c>
      <c r="D607" s="3" t="s">
        <v>26</v>
      </c>
      <c r="E607" s="4" t="s">
        <v>37</v>
      </c>
      <c r="F607" s="3">
        <v>22</v>
      </c>
      <c r="G607" s="21">
        <v>7.6</v>
      </c>
      <c r="H607" s="21">
        <v>0.53</v>
      </c>
    </row>
    <row r="608" spans="2:8" x14ac:dyDescent="0.2">
      <c r="B608" s="3">
        <v>300605</v>
      </c>
      <c r="C608" s="3" t="s">
        <v>453</v>
      </c>
      <c r="D608" s="3" t="s">
        <v>26</v>
      </c>
      <c r="E608" s="4" t="s">
        <v>37</v>
      </c>
      <c r="F608" s="3">
        <v>22</v>
      </c>
      <c r="G608" s="21">
        <v>8.8000000000000007</v>
      </c>
      <c r="H608" s="21">
        <v>0.7</v>
      </c>
    </row>
    <row r="609" spans="2:8" x14ac:dyDescent="0.2">
      <c r="B609" s="3">
        <v>300606</v>
      </c>
      <c r="C609" s="3" t="s">
        <v>452</v>
      </c>
      <c r="D609" s="3" t="s">
        <v>15</v>
      </c>
      <c r="E609" s="4" t="s">
        <v>37</v>
      </c>
      <c r="F609" s="3">
        <v>16</v>
      </c>
      <c r="G609" s="21">
        <v>6.1</v>
      </c>
      <c r="H609" s="21">
        <v>0.38</v>
      </c>
    </row>
    <row r="610" spans="2:8" x14ac:dyDescent="0.2">
      <c r="B610" s="3">
        <v>300607</v>
      </c>
      <c r="C610" s="3" t="s">
        <v>451</v>
      </c>
      <c r="D610" s="3" t="s">
        <v>15</v>
      </c>
      <c r="E610" s="4" t="s">
        <v>37</v>
      </c>
      <c r="F610" s="3">
        <v>5</v>
      </c>
      <c r="G610" s="21">
        <v>7.6</v>
      </c>
      <c r="H610" s="21">
        <v>0.52</v>
      </c>
    </row>
    <row r="611" spans="2:8" x14ac:dyDescent="0.2">
      <c r="B611" s="3">
        <v>300608</v>
      </c>
      <c r="C611" s="3" t="s">
        <v>450</v>
      </c>
      <c r="D611" s="3" t="s">
        <v>23</v>
      </c>
      <c r="E611" s="4" t="s">
        <v>37</v>
      </c>
      <c r="F611" s="3">
        <v>17</v>
      </c>
      <c r="G611" s="21">
        <v>6.1</v>
      </c>
      <c r="H611" s="21">
        <v>0.36</v>
      </c>
    </row>
    <row r="612" spans="2:8" x14ac:dyDescent="0.2">
      <c r="B612" s="3">
        <v>300609</v>
      </c>
      <c r="C612" s="3" t="s">
        <v>449</v>
      </c>
      <c r="D612" s="3" t="s">
        <v>23</v>
      </c>
      <c r="E612" s="4" t="s">
        <v>37</v>
      </c>
      <c r="F612" s="3">
        <v>15</v>
      </c>
      <c r="G612" s="21">
        <v>5.9</v>
      </c>
      <c r="H612" s="21">
        <v>0.56000000000000005</v>
      </c>
    </row>
    <row r="613" spans="2:8" x14ac:dyDescent="0.2">
      <c r="B613" s="3">
        <v>300610</v>
      </c>
      <c r="C613" s="3" t="s">
        <v>448</v>
      </c>
      <c r="D613" s="3" t="s">
        <v>20</v>
      </c>
      <c r="E613" s="4" t="s">
        <v>37</v>
      </c>
      <c r="F613" s="3">
        <v>11</v>
      </c>
      <c r="G613" s="21">
        <v>7.2</v>
      </c>
      <c r="H613" s="21">
        <v>0.57999999999999996</v>
      </c>
    </row>
    <row r="614" spans="2:8" x14ac:dyDescent="0.2">
      <c r="B614" s="3">
        <v>300611</v>
      </c>
      <c r="C614" s="3" t="s">
        <v>447</v>
      </c>
      <c r="D614" s="3" t="s">
        <v>14</v>
      </c>
      <c r="E614" s="4" t="s">
        <v>37</v>
      </c>
      <c r="F614" s="3">
        <v>15</v>
      </c>
      <c r="G614" s="21">
        <v>9</v>
      </c>
      <c r="H614" s="21">
        <v>0.24</v>
      </c>
    </row>
    <row r="615" spans="2:8" x14ac:dyDescent="0.2">
      <c r="B615" s="3">
        <v>300612</v>
      </c>
      <c r="C615" s="3" t="s">
        <v>446</v>
      </c>
      <c r="D615" s="3" t="s">
        <v>15</v>
      </c>
      <c r="E615" s="4" t="s">
        <v>37</v>
      </c>
      <c r="F615" s="3">
        <v>16</v>
      </c>
      <c r="G615" s="21">
        <v>5.2</v>
      </c>
      <c r="H615" s="21">
        <v>0.82</v>
      </c>
    </row>
    <row r="616" spans="2:8" x14ac:dyDescent="0.2">
      <c r="B616" s="3">
        <v>300613</v>
      </c>
      <c r="C616" s="3" t="s">
        <v>445</v>
      </c>
      <c r="D616" s="3" t="s">
        <v>15</v>
      </c>
      <c r="E616" s="4" t="s">
        <v>37</v>
      </c>
      <c r="F616" s="3">
        <v>9</v>
      </c>
      <c r="G616" s="21">
        <v>6.3</v>
      </c>
      <c r="H616" s="21">
        <v>0.23</v>
      </c>
    </row>
    <row r="617" spans="2:8" x14ac:dyDescent="0.2">
      <c r="B617" s="3">
        <v>300614</v>
      </c>
      <c r="C617" s="3" t="s">
        <v>444</v>
      </c>
      <c r="D617" s="3" t="s">
        <v>15</v>
      </c>
      <c r="E617" s="4" t="s">
        <v>37</v>
      </c>
      <c r="F617" s="3">
        <v>17</v>
      </c>
      <c r="G617" s="21">
        <v>9</v>
      </c>
      <c r="H617" s="21">
        <v>0.61</v>
      </c>
    </row>
    <row r="618" spans="2:8" x14ac:dyDescent="0.2">
      <c r="B618" s="3">
        <v>300615</v>
      </c>
      <c r="C618" s="3" t="s">
        <v>443</v>
      </c>
      <c r="D618" s="3" t="s">
        <v>15</v>
      </c>
      <c r="E618" s="4" t="s">
        <v>37</v>
      </c>
      <c r="F618" s="3">
        <v>9</v>
      </c>
      <c r="G618" s="21">
        <v>8.6</v>
      </c>
      <c r="H618" s="21">
        <v>0.78</v>
      </c>
    </row>
    <row r="619" spans="2:8" x14ac:dyDescent="0.2">
      <c r="B619" s="3">
        <v>300616</v>
      </c>
      <c r="C619" s="3" t="s">
        <v>442</v>
      </c>
      <c r="D619" s="3" t="s">
        <v>15</v>
      </c>
      <c r="E619" s="4" t="s">
        <v>37</v>
      </c>
      <c r="F619" s="3">
        <v>30</v>
      </c>
      <c r="G619" s="21">
        <v>7.8</v>
      </c>
      <c r="H619" s="21">
        <v>0.51</v>
      </c>
    </row>
    <row r="620" spans="2:8" x14ac:dyDescent="0.2">
      <c r="B620" s="3">
        <v>300617</v>
      </c>
      <c r="C620" s="3" t="s">
        <v>441</v>
      </c>
      <c r="D620" s="3" t="s">
        <v>15</v>
      </c>
      <c r="E620" s="4" t="s">
        <v>37</v>
      </c>
      <c r="F620" s="3">
        <v>13</v>
      </c>
      <c r="G620" s="21">
        <v>8.9</v>
      </c>
      <c r="H620" s="21">
        <v>0.64</v>
      </c>
    </row>
    <row r="621" spans="2:8" x14ac:dyDescent="0.2">
      <c r="B621" s="3">
        <v>300618</v>
      </c>
      <c r="C621" s="3" t="s">
        <v>440</v>
      </c>
      <c r="D621" s="3" t="s">
        <v>15</v>
      </c>
      <c r="E621" s="4" t="s">
        <v>37</v>
      </c>
      <c r="F621" s="3">
        <v>17</v>
      </c>
      <c r="G621" s="21">
        <v>8.5</v>
      </c>
      <c r="H621" s="21">
        <v>0.33</v>
      </c>
    </row>
    <row r="622" spans="2:8" x14ac:dyDescent="0.2">
      <c r="B622" s="3">
        <v>300619</v>
      </c>
      <c r="C622" s="3" t="s">
        <v>439</v>
      </c>
      <c r="D622" s="3" t="s">
        <v>17</v>
      </c>
      <c r="E622" s="4" t="s">
        <v>37</v>
      </c>
      <c r="F622" s="3">
        <v>27</v>
      </c>
      <c r="G622" s="21">
        <v>7.1</v>
      </c>
      <c r="H622" s="21">
        <v>0.59</v>
      </c>
    </row>
    <row r="623" spans="2:8" x14ac:dyDescent="0.2">
      <c r="B623" s="3">
        <v>300620</v>
      </c>
      <c r="C623" s="3" t="s">
        <v>438</v>
      </c>
      <c r="D623" s="3" t="s">
        <v>26</v>
      </c>
      <c r="E623" s="4" t="s">
        <v>37</v>
      </c>
      <c r="F623" s="3">
        <v>20</v>
      </c>
      <c r="G623" s="21">
        <v>5.4</v>
      </c>
      <c r="H623" s="21">
        <v>0.38</v>
      </c>
    </row>
    <row r="624" spans="2:8" x14ac:dyDescent="0.2">
      <c r="B624" s="3">
        <v>300621</v>
      </c>
      <c r="C624" s="3" t="s">
        <v>437</v>
      </c>
      <c r="D624" s="3" t="s">
        <v>26</v>
      </c>
      <c r="E624" s="4" t="s">
        <v>37</v>
      </c>
      <c r="F624" s="3">
        <v>18</v>
      </c>
      <c r="G624" s="21">
        <v>7.6</v>
      </c>
      <c r="H624" s="21">
        <v>0.46</v>
      </c>
    </row>
    <row r="625" spans="2:8" x14ac:dyDescent="0.2">
      <c r="B625" s="3">
        <v>300622</v>
      </c>
      <c r="C625" s="3" t="s">
        <v>149</v>
      </c>
      <c r="D625" s="3" t="s">
        <v>15</v>
      </c>
      <c r="E625" s="4" t="s">
        <v>37</v>
      </c>
      <c r="F625" s="3">
        <v>5</v>
      </c>
      <c r="G625" s="21">
        <v>7.7</v>
      </c>
      <c r="H625" s="21">
        <v>0.44</v>
      </c>
    </row>
    <row r="626" spans="2:8" x14ac:dyDescent="0.2">
      <c r="B626" s="3">
        <v>300623</v>
      </c>
      <c r="C626" s="3" t="s">
        <v>436</v>
      </c>
      <c r="D626" s="3" t="s">
        <v>15</v>
      </c>
      <c r="E626" s="4" t="s">
        <v>37</v>
      </c>
      <c r="F626" s="3">
        <v>16</v>
      </c>
      <c r="G626" s="21">
        <v>7.7</v>
      </c>
      <c r="H626" s="21">
        <v>0.46</v>
      </c>
    </row>
    <row r="627" spans="2:8" x14ac:dyDescent="0.2">
      <c r="B627" s="3">
        <v>300624</v>
      </c>
      <c r="C627" s="3" t="s">
        <v>435</v>
      </c>
      <c r="D627" s="3" t="s">
        <v>15</v>
      </c>
      <c r="E627" s="4" t="s">
        <v>37</v>
      </c>
      <c r="F627" s="3">
        <v>15</v>
      </c>
      <c r="G627" s="21">
        <v>8.3000000000000007</v>
      </c>
      <c r="H627" s="21">
        <v>0.38</v>
      </c>
    </row>
    <row r="628" spans="2:8" x14ac:dyDescent="0.2">
      <c r="B628" s="3">
        <v>300625</v>
      </c>
      <c r="C628" s="3" t="s">
        <v>434</v>
      </c>
      <c r="D628" s="3" t="s">
        <v>19</v>
      </c>
      <c r="E628" s="4" t="s">
        <v>37</v>
      </c>
      <c r="F628" s="3">
        <v>28</v>
      </c>
      <c r="G628" s="21">
        <v>7.8</v>
      </c>
      <c r="H628" s="21">
        <v>0.45</v>
      </c>
    </row>
    <row r="629" spans="2:8" x14ac:dyDescent="0.2">
      <c r="B629" s="3">
        <v>300626</v>
      </c>
      <c r="C629" s="3" t="s">
        <v>98</v>
      </c>
      <c r="D629" s="3" t="s">
        <v>23</v>
      </c>
      <c r="E629" s="4" t="s">
        <v>37</v>
      </c>
      <c r="F629" s="3">
        <v>11</v>
      </c>
      <c r="G629" s="21">
        <v>6.6</v>
      </c>
      <c r="H629" s="21">
        <v>0.18</v>
      </c>
    </row>
    <row r="630" spans="2:8" x14ac:dyDescent="0.2">
      <c r="B630" s="3">
        <v>300627</v>
      </c>
      <c r="C630" s="3" t="s">
        <v>433</v>
      </c>
      <c r="D630" s="3" t="s">
        <v>23</v>
      </c>
      <c r="E630" s="4" t="s">
        <v>37</v>
      </c>
      <c r="F630" s="3">
        <v>28</v>
      </c>
      <c r="G630" s="21">
        <v>6.8</v>
      </c>
      <c r="H630" s="21">
        <v>0.51</v>
      </c>
    </row>
    <row r="631" spans="2:8" x14ac:dyDescent="0.2">
      <c r="B631" s="3">
        <v>300628</v>
      </c>
      <c r="C631" s="3" t="s">
        <v>432</v>
      </c>
      <c r="D631" s="3" t="s">
        <v>26</v>
      </c>
      <c r="E631" s="4" t="s">
        <v>37</v>
      </c>
      <c r="F631" s="3">
        <v>24</v>
      </c>
      <c r="G631" s="21">
        <v>7.8</v>
      </c>
      <c r="H631" s="21">
        <v>0.35</v>
      </c>
    </row>
    <row r="632" spans="2:8" x14ac:dyDescent="0.2">
      <c r="B632" s="3">
        <v>300629</v>
      </c>
      <c r="C632" s="3" t="s">
        <v>431</v>
      </c>
      <c r="D632" s="3" t="s">
        <v>26</v>
      </c>
      <c r="E632" s="4" t="s">
        <v>37</v>
      </c>
      <c r="F632" s="3">
        <v>23</v>
      </c>
      <c r="G632" s="21">
        <v>6.4</v>
      </c>
      <c r="H632" s="21">
        <v>0.5</v>
      </c>
    </row>
    <row r="633" spans="2:8" x14ac:dyDescent="0.2">
      <c r="B633" s="3">
        <v>300630</v>
      </c>
      <c r="C633" s="3" t="s">
        <v>430</v>
      </c>
      <c r="D633" s="3" t="s">
        <v>26</v>
      </c>
      <c r="E633" s="4" t="s">
        <v>37</v>
      </c>
      <c r="F633" s="3">
        <v>7</v>
      </c>
      <c r="G633" s="21">
        <v>7.8</v>
      </c>
      <c r="H633" s="21">
        <v>0.28000000000000003</v>
      </c>
    </row>
    <row r="634" spans="2:8" x14ac:dyDescent="0.2">
      <c r="B634" s="3">
        <v>300631</v>
      </c>
      <c r="C634" s="3" t="s">
        <v>429</v>
      </c>
      <c r="D634" s="3" t="s">
        <v>26</v>
      </c>
      <c r="E634" s="4" t="s">
        <v>37</v>
      </c>
      <c r="F634" s="3">
        <v>29</v>
      </c>
      <c r="G634" s="21">
        <v>9</v>
      </c>
      <c r="H634" s="21">
        <v>0.82</v>
      </c>
    </row>
    <row r="635" spans="2:8" x14ac:dyDescent="0.2">
      <c r="B635" s="3">
        <v>300632</v>
      </c>
      <c r="C635" s="3" t="s">
        <v>428</v>
      </c>
      <c r="D635" s="3" t="s">
        <v>20</v>
      </c>
      <c r="E635" s="4" t="s">
        <v>37</v>
      </c>
      <c r="F635" s="3">
        <v>18</v>
      </c>
      <c r="G635" s="21">
        <v>8</v>
      </c>
      <c r="H635" s="21">
        <v>0.17</v>
      </c>
    </row>
    <row r="636" spans="2:8" x14ac:dyDescent="0.2">
      <c r="B636" s="3">
        <v>300633</v>
      </c>
      <c r="C636" s="3" t="s">
        <v>427</v>
      </c>
      <c r="D636" s="3" t="s">
        <v>23</v>
      </c>
      <c r="E636" s="4" t="s">
        <v>37</v>
      </c>
      <c r="F636" s="3">
        <v>6</v>
      </c>
      <c r="G636" s="21">
        <v>8</v>
      </c>
      <c r="H636" s="21">
        <v>0.16</v>
      </c>
    </row>
    <row r="637" spans="2:8" x14ac:dyDescent="0.2">
      <c r="B637" s="3">
        <v>300634</v>
      </c>
      <c r="C637" s="3" t="s">
        <v>426</v>
      </c>
      <c r="D637" s="3" t="s">
        <v>26</v>
      </c>
      <c r="E637" s="4" t="s">
        <v>37</v>
      </c>
      <c r="F637" s="3">
        <v>12</v>
      </c>
      <c r="G637" s="21">
        <v>8.1999999999999993</v>
      </c>
      <c r="H637" s="21">
        <v>0.37</v>
      </c>
    </row>
    <row r="638" spans="2:8" x14ac:dyDescent="0.2">
      <c r="B638" s="3">
        <v>300635</v>
      </c>
      <c r="C638" s="3" t="s">
        <v>425</v>
      </c>
      <c r="D638" s="3" t="s">
        <v>26</v>
      </c>
      <c r="E638" s="4" t="s">
        <v>37</v>
      </c>
      <c r="F638" s="3">
        <v>25</v>
      </c>
      <c r="G638" s="21">
        <v>6</v>
      </c>
      <c r="H638" s="21">
        <v>0.16</v>
      </c>
    </row>
    <row r="639" spans="2:8" x14ac:dyDescent="0.2">
      <c r="B639" s="3">
        <v>300636</v>
      </c>
      <c r="C639" s="3" t="s">
        <v>424</v>
      </c>
      <c r="D639" s="3" t="s">
        <v>20</v>
      </c>
      <c r="E639" s="4" t="s">
        <v>37</v>
      </c>
      <c r="F639" s="3">
        <v>17</v>
      </c>
      <c r="G639" s="21">
        <v>8.3000000000000007</v>
      </c>
      <c r="H639" s="21">
        <v>0.47</v>
      </c>
    </row>
    <row r="640" spans="2:8" x14ac:dyDescent="0.2">
      <c r="B640" s="3">
        <v>300637</v>
      </c>
      <c r="C640" s="3" t="s">
        <v>423</v>
      </c>
      <c r="D640" s="3" t="s">
        <v>14</v>
      </c>
      <c r="E640" s="4" t="s">
        <v>37</v>
      </c>
      <c r="F640" s="3">
        <v>25</v>
      </c>
      <c r="G640" s="21">
        <v>8.6999999999999993</v>
      </c>
      <c r="H640" s="21">
        <v>0.21</v>
      </c>
    </row>
    <row r="641" spans="2:8" x14ac:dyDescent="0.2">
      <c r="B641" s="3">
        <v>300638</v>
      </c>
      <c r="C641" s="3" t="s">
        <v>422</v>
      </c>
      <c r="D641" s="3" t="s">
        <v>14</v>
      </c>
      <c r="E641" s="4" t="s">
        <v>37</v>
      </c>
      <c r="F641" s="3">
        <v>19</v>
      </c>
      <c r="G641" s="21">
        <v>8.4</v>
      </c>
      <c r="H641" s="21">
        <v>0.38</v>
      </c>
    </row>
    <row r="642" spans="2:8" x14ac:dyDescent="0.2">
      <c r="B642" s="3">
        <v>300639</v>
      </c>
      <c r="C642" s="3" t="s">
        <v>421</v>
      </c>
      <c r="D642" s="3" t="s">
        <v>14</v>
      </c>
      <c r="E642" s="4" t="s">
        <v>37</v>
      </c>
      <c r="F642" s="3">
        <v>8</v>
      </c>
      <c r="G642" s="21">
        <v>8.8000000000000007</v>
      </c>
      <c r="H642" s="21">
        <v>0.49</v>
      </c>
    </row>
    <row r="643" spans="2:8" x14ac:dyDescent="0.2">
      <c r="B643" s="3">
        <v>300640</v>
      </c>
      <c r="C643" s="3" t="s">
        <v>78</v>
      </c>
      <c r="D643" s="3" t="s">
        <v>16</v>
      </c>
      <c r="E643" s="4" t="s">
        <v>37</v>
      </c>
      <c r="F643" s="3">
        <v>18</v>
      </c>
      <c r="G643" s="21">
        <v>7.3</v>
      </c>
      <c r="H643" s="21">
        <v>0.56999999999999995</v>
      </c>
    </row>
    <row r="644" spans="2:8" x14ac:dyDescent="0.2">
      <c r="B644" s="3">
        <v>300641</v>
      </c>
      <c r="C644" s="3" t="s">
        <v>420</v>
      </c>
      <c r="D644" s="3" t="s">
        <v>26</v>
      </c>
      <c r="E644" s="4" t="s">
        <v>37</v>
      </c>
      <c r="F644" s="3">
        <v>12</v>
      </c>
      <c r="G644" s="21">
        <v>5.0999999999999996</v>
      </c>
      <c r="H644" s="21">
        <v>0.32</v>
      </c>
    </row>
    <row r="645" spans="2:8" x14ac:dyDescent="0.2">
      <c r="B645" s="3">
        <v>300642</v>
      </c>
      <c r="C645" s="3" t="s">
        <v>419</v>
      </c>
      <c r="D645" s="3" t="s">
        <v>16</v>
      </c>
      <c r="E645" s="4" t="s">
        <v>37</v>
      </c>
      <c r="F645" s="3">
        <v>5</v>
      </c>
      <c r="G645" s="21">
        <v>7.3</v>
      </c>
      <c r="H645" s="21">
        <v>0.5</v>
      </c>
    </row>
    <row r="646" spans="2:8" x14ac:dyDescent="0.2">
      <c r="B646" s="3">
        <v>300643</v>
      </c>
      <c r="C646" s="3" t="s">
        <v>418</v>
      </c>
      <c r="D646" s="3" t="s">
        <v>20</v>
      </c>
      <c r="E646" s="4" t="s">
        <v>37</v>
      </c>
      <c r="F646" s="3">
        <v>13</v>
      </c>
      <c r="G646" s="21">
        <v>6</v>
      </c>
      <c r="H646" s="21">
        <v>0.81</v>
      </c>
    </row>
    <row r="647" spans="2:8" x14ac:dyDescent="0.2">
      <c r="B647" s="3">
        <v>300644</v>
      </c>
      <c r="C647" s="3" t="s">
        <v>417</v>
      </c>
      <c r="D647" s="3" t="s">
        <v>26</v>
      </c>
      <c r="E647" s="4" t="s">
        <v>37</v>
      </c>
      <c r="F647" s="3">
        <v>5</v>
      </c>
      <c r="G647" s="21">
        <v>7.2</v>
      </c>
      <c r="H647" s="21">
        <v>0.46</v>
      </c>
    </row>
    <row r="648" spans="2:8" x14ac:dyDescent="0.2">
      <c r="B648" s="3">
        <v>300645</v>
      </c>
      <c r="C648" s="3" t="s">
        <v>416</v>
      </c>
      <c r="D648" s="3" t="s">
        <v>26</v>
      </c>
      <c r="E648" s="4" t="s">
        <v>37</v>
      </c>
      <c r="F648" s="3">
        <v>16</v>
      </c>
      <c r="G648" s="21">
        <v>8.5</v>
      </c>
      <c r="H648" s="21">
        <v>0.16</v>
      </c>
    </row>
    <row r="649" spans="2:8" x14ac:dyDescent="0.2">
      <c r="B649" s="3">
        <v>300646</v>
      </c>
      <c r="C649" s="3" t="s">
        <v>415</v>
      </c>
      <c r="D649" s="3" t="s">
        <v>23</v>
      </c>
      <c r="E649" s="4" t="s">
        <v>37</v>
      </c>
      <c r="F649" s="3">
        <v>24</v>
      </c>
      <c r="G649" s="21">
        <v>6.2</v>
      </c>
      <c r="H649" s="21">
        <v>0.89</v>
      </c>
    </row>
    <row r="650" spans="2:8" x14ac:dyDescent="0.2">
      <c r="B650" s="3">
        <v>300647</v>
      </c>
      <c r="C650" s="3" t="s">
        <v>414</v>
      </c>
      <c r="D650" s="3" t="s">
        <v>25</v>
      </c>
      <c r="E650" s="4" t="s">
        <v>37</v>
      </c>
      <c r="F650" s="3">
        <v>20</v>
      </c>
      <c r="G650" s="21">
        <v>5.8</v>
      </c>
      <c r="H650" s="21">
        <v>0.82</v>
      </c>
    </row>
    <row r="651" spans="2:8" x14ac:dyDescent="0.2">
      <c r="B651" s="3">
        <v>300648</v>
      </c>
      <c r="C651" s="3" t="s">
        <v>413</v>
      </c>
      <c r="D651" s="3" t="s">
        <v>26</v>
      </c>
      <c r="E651" s="4" t="s">
        <v>37</v>
      </c>
      <c r="F651" s="3">
        <v>13</v>
      </c>
      <c r="G651" s="21">
        <v>5</v>
      </c>
      <c r="H651" s="21">
        <v>0.69</v>
      </c>
    </row>
    <row r="652" spans="2:8" x14ac:dyDescent="0.2">
      <c r="B652" s="3">
        <v>300649</v>
      </c>
      <c r="C652" s="3" t="s">
        <v>412</v>
      </c>
      <c r="D652" s="3" t="s">
        <v>26</v>
      </c>
      <c r="E652" s="4" t="s">
        <v>37</v>
      </c>
      <c r="F652" s="3">
        <v>20</v>
      </c>
      <c r="G652" s="21">
        <v>5.4</v>
      </c>
      <c r="H652" s="21">
        <v>0.57999999999999996</v>
      </c>
    </row>
    <row r="653" spans="2:8" x14ac:dyDescent="0.2">
      <c r="B653" s="3">
        <v>300650</v>
      </c>
      <c r="C653" s="3" t="s">
        <v>411</v>
      </c>
      <c r="D653" s="3" t="s">
        <v>26</v>
      </c>
      <c r="E653" s="4" t="s">
        <v>37</v>
      </c>
      <c r="F653" s="3">
        <v>5</v>
      </c>
      <c r="G653" s="21">
        <v>7.8</v>
      </c>
      <c r="H653" s="21">
        <v>0.89</v>
      </c>
    </row>
    <row r="654" spans="2:8" x14ac:dyDescent="0.2">
      <c r="B654" s="3">
        <v>300651</v>
      </c>
      <c r="C654" s="3" t="s">
        <v>410</v>
      </c>
      <c r="D654" s="3" t="s">
        <v>16</v>
      </c>
      <c r="E654" s="4" t="s">
        <v>37</v>
      </c>
      <c r="F654" s="3">
        <v>21</v>
      </c>
      <c r="G654" s="21">
        <v>6</v>
      </c>
      <c r="H654" s="21">
        <v>0.48</v>
      </c>
    </row>
    <row r="655" spans="2:8" x14ac:dyDescent="0.2">
      <c r="B655" s="3">
        <v>300652</v>
      </c>
      <c r="C655" s="3" t="s">
        <v>409</v>
      </c>
      <c r="D655" s="3" t="s">
        <v>26</v>
      </c>
      <c r="E655" s="4" t="s">
        <v>37</v>
      </c>
      <c r="F655" s="3">
        <v>22</v>
      </c>
      <c r="G655" s="21">
        <v>6.6</v>
      </c>
      <c r="H655" s="21">
        <v>0.17</v>
      </c>
    </row>
    <row r="656" spans="2:8" x14ac:dyDescent="0.2">
      <c r="B656" s="3">
        <v>300653</v>
      </c>
      <c r="C656" s="3" t="s">
        <v>285</v>
      </c>
      <c r="D656" s="3" t="s">
        <v>23</v>
      </c>
      <c r="E656" s="4" t="s">
        <v>37</v>
      </c>
      <c r="F656" s="3">
        <v>28</v>
      </c>
      <c r="G656" s="21">
        <v>5.3</v>
      </c>
      <c r="H656" s="21">
        <v>0.15</v>
      </c>
    </row>
    <row r="657" spans="2:8" x14ac:dyDescent="0.2">
      <c r="B657" s="3">
        <v>300654</v>
      </c>
      <c r="C657" s="3" t="s">
        <v>408</v>
      </c>
      <c r="D657" s="3" t="s">
        <v>24</v>
      </c>
      <c r="E657" s="4" t="s">
        <v>37</v>
      </c>
      <c r="F657" s="3">
        <v>13</v>
      </c>
      <c r="G657" s="21">
        <v>7</v>
      </c>
      <c r="H657" s="21">
        <v>0.75</v>
      </c>
    </row>
    <row r="658" spans="2:8" x14ac:dyDescent="0.2">
      <c r="B658" s="3">
        <v>300655</v>
      </c>
      <c r="C658" s="3" t="s">
        <v>407</v>
      </c>
      <c r="D658" s="3" t="s">
        <v>15</v>
      </c>
      <c r="E658" s="4" t="s">
        <v>37</v>
      </c>
      <c r="F658" s="3">
        <v>22</v>
      </c>
      <c r="G658" s="21">
        <v>5.3</v>
      </c>
      <c r="H658" s="21">
        <v>0.6</v>
      </c>
    </row>
    <row r="659" spans="2:8" x14ac:dyDescent="0.2">
      <c r="B659" s="3">
        <v>300656</v>
      </c>
      <c r="C659" s="3" t="s">
        <v>193</v>
      </c>
      <c r="D659" s="3" t="s">
        <v>22</v>
      </c>
      <c r="E659" s="4" t="s">
        <v>37</v>
      </c>
      <c r="F659" s="3">
        <v>15</v>
      </c>
      <c r="G659" s="21">
        <v>8.8000000000000007</v>
      </c>
      <c r="H659" s="21">
        <v>0.49</v>
      </c>
    </row>
    <row r="660" spans="2:8" x14ac:dyDescent="0.2">
      <c r="B660" s="3">
        <v>300657</v>
      </c>
      <c r="C660" s="3" t="s">
        <v>406</v>
      </c>
      <c r="D660" s="3" t="s">
        <v>15</v>
      </c>
      <c r="E660" s="4" t="s">
        <v>37</v>
      </c>
      <c r="F660" s="3">
        <v>7</v>
      </c>
      <c r="G660" s="21">
        <v>6.6</v>
      </c>
      <c r="H660" s="21">
        <v>0.7</v>
      </c>
    </row>
    <row r="661" spans="2:8" x14ac:dyDescent="0.2">
      <c r="B661" s="3">
        <v>300658</v>
      </c>
      <c r="C661" s="3" t="s">
        <v>405</v>
      </c>
      <c r="D661" s="3" t="s">
        <v>26</v>
      </c>
      <c r="E661" s="4" t="s">
        <v>37</v>
      </c>
      <c r="F661" s="3">
        <v>25</v>
      </c>
      <c r="G661" s="21">
        <v>7.3</v>
      </c>
      <c r="H661" s="21">
        <v>0.84</v>
      </c>
    </row>
    <row r="662" spans="2:8" x14ac:dyDescent="0.2">
      <c r="B662" s="3">
        <v>300659</v>
      </c>
      <c r="C662" s="3" t="s">
        <v>174</v>
      </c>
      <c r="D662" s="3" t="s">
        <v>24</v>
      </c>
      <c r="E662" s="4" t="s">
        <v>37</v>
      </c>
      <c r="F662" s="3">
        <v>21</v>
      </c>
      <c r="G662" s="21">
        <v>9</v>
      </c>
      <c r="H662" s="21">
        <v>0.19</v>
      </c>
    </row>
    <row r="663" spans="2:8" x14ac:dyDescent="0.2">
      <c r="B663" s="3">
        <v>300660</v>
      </c>
      <c r="C663" s="3" t="s">
        <v>404</v>
      </c>
      <c r="D663" s="3" t="s">
        <v>14</v>
      </c>
      <c r="E663" s="4" t="s">
        <v>37</v>
      </c>
      <c r="F663" s="3">
        <v>5</v>
      </c>
      <c r="G663" s="21">
        <v>6.5</v>
      </c>
      <c r="H663" s="21">
        <v>0.85</v>
      </c>
    </row>
    <row r="664" spans="2:8" x14ac:dyDescent="0.2">
      <c r="B664" s="3">
        <v>300661</v>
      </c>
      <c r="C664" s="3" t="s">
        <v>403</v>
      </c>
      <c r="D664" s="3" t="s">
        <v>15</v>
      </c>
      <c r="E664" s="4" t="s">
        <v>37</v>
      </c>
      <c r="F664" s="3">
        <v>7</v>
      </c>
      <c r="G664" s="21">
        <v>5.3</v>
      </c>
      <c r="H664" s="21">
        <v>0.38</v>
      </c>
    </row>
    <row r="665" spans="2:8" x14ac:dyDescent="0.2">
      <c r="B665" s="3">
        <v>300662</v>
      </c>
      <c r="C665" s="3" t="s">
        <v>402</v>
      </c>
      <c r="D665" s="3" t="s">
        <v>15</v>
      </c>
      <c r="E665" s="4" t="s">
        <v>37</v>
      </c>
      <c r="F665" s="3">
        <v>21</v>
      </c>
      <c r="G665" s="21">
        <v>9</v>
      </c>
      <c r="H665" s="21">
        <v>0.76</v>
      </c>
    </row>
    <row r="666" spans="2:8" x14ac:dyDescent="0.2">
      <c r="B666" s="3">
        <v>300663</v>
      </c>
      <c r="C666" s="3" t="s">
        <v>260</v>
      </c>
      <c r="D666" s="3" t="s">
        <v>19</v>
      </c>
      <c r="E666" s="4" t="s">
        <v>37</v>
      </c>
      <c r="F666" s="3">
        <v>11</v>
      </c>
      <c r="G666" s="21">
        <v>6.5</v>
      </c>
      <c r="H666" s="21">
        <v>0.85</v>
      </c>
    </row>
    <row r="667" spans="2:8" x14ac:dyDescent="0.2">
      <c r="B667" s="3">
        <v>300664</v>
      </c>
      <c r="C667" s="3" t="s">
        <v>401</v>
      </c>
      <c r="D667" s="3" t="s">
        <v>15</v>
      </c>
      <c r="E667" s="4" t="s">
        <v>37</v>
      </c>
      <c r="F667" s="3">
        <v>8</v>
      </c>
      <c r="G667" s="21">
        <v>6.2</v>
      </c>
      <c r="H667" s="21">
        <v>0.16</v>
      </c>
    </row>
    <row r="668" spans="2:8" x14ac:dyDescent="0.2">
      <c r="B668" s="3">
        <v>300665</v>
      </c>
      <c r="C668" s="3" t="s">
        <v>400</v>
      </c>
      <c r="D668" s="3" t="s">
        <v>25</v>
      </c>
      <c r="E668" s="4" t="s">
        <v>37</v>
      </c>
      <c r="F668" s="3">
        <v>24</v>
      </c>
      <c r="G668" s="21">
        <v>8.6999999999999993</v>
      </c>
      <c r="H668" s="21">
        <v>0.5</v>
      </c>
    </row>
    <row r="669" spans="2:8" x14ac:dyDescent="0.2">
      <c r="B669" s="3">
        <v>300666</v>
      </c>
      <c r="C669" s="3" t="s">
        <v>399</v>
      </c>
      <c r="D669" s="3" t="s">
        <v>25</v>
      </c>
      <c r="E669" s="4" t="s">
        <v>37</v>
      </c>
      <c r="F669" s="3">
        <v>11</v>
      </c>
      <c r="G669" s="21">
        <v>7</v>
      </c>
      <c r="H669" s="21">
        <v>0.72</v>
      </c>
    </row>
    <row r="670" spans="2:8" x14ac:dyDescent="0.2">
      <c r="B670" s="3">
        <v>300667</v>
      </c>
      <c r="C670" s="3" t="s">
        <v>398</v>
      </c>
      <c r="D670" s="3" t="s">
        <v>15</v>
      </c>
      <c r="E670" s="4" t="s">
        <v>37</v>
      </c>
      <c r="F670" s="3">
        <v>16</v>
      </c>
      <c r="G670" s="21">
        <v>6</v>
      </c>
      <c r="H670" s="21">
        <v>0.55000000000000004</v>
      </c>
    </row>
    <row r="671" spans="2:8" x14ac:dyDescent="0.2">
      <c r="B671" s="3">
        <v>300668</v>
      </c>
      <c r="C671" s="3" t="s">
        <v>397</v>
      </c>
      <c r="D671" s="3" t="s">
        <v>15</v>
      </c>
      <c r="E671" s="4" t="s">
        <v>37</v>
      </c>
      <c r="F671" s="3">
        <v>13</v>
      </c>
      <c r="G671" s="21">
        <v>8.8000000000000007</v>
      </c>
      <c r="H671" s="21">
        <v>0.9</v>
      </c>
    </row>
    <row r="672" spans="2:8" x14ac:dyDescent="0.2">
      <c r="B672" s="3">
        <v>300669</v>
      </c>
      <c r="C672" s="3" t="s">
        <v>396</v>
      </c>
      <c r="D672" s="3" t="s">
        <v>26</v>
      </c>
      <c r="E672" s="4" t="s">
        <v>37</v>
      </c>
      <c r="F672" s="3">
        <v>12</v>
      </c>
      <c r="G672" s="21">
        <v>8.9</v>
      </c>
      <c r="H672" s="21">
        <v>0.18</v>
      </c>
    </row>
    <row r="673" spans="2:8" x14ac:dyDescent="0.2">
      <c r="B673" s="3">
        <v>300670</v>
      </c>
      <c r="C673" s="3" t="s">
        <v>395</v>
      </c>
      <c r="D673" s="3" t="s">
        <v>22</v>
      </c>
      <c r="E673" s="4" t="s">
        <v>37</v>
      </c>
      <c r="F673" s="3">
        <v>12</v>
      </c>
      <c r="G673" s="21">
        <v>5</v>
      </c>
      <c r="H673" s="21">
        <v>0.27</v>
      </c>
    </row>
    <row r="674" spans="2:8" x14ac:dyDescent="0.2">
      <c r="B674" s="3">
        <v>300671</v>
      </c>
      <c r="C674" s="3" t="s">
        <v>154</v>
      </c>
      <c r="D674" s="3" t="s">
        <v>23</v>
      </c>
      <c r="E674" s="4" t="s">
        <v>37</v>
      </c>
      <c r="F674" s="3">
        <v>30</v>
      </c>
      <c r="G674" s="21">
        <v>7.6</v>
      </c>
      <c r="H674" s="21">
        <v>0.33</v>
      </c>
    </row>
    <row r="675" spans="2:8" x14ac:dyDescent="0.2">
      <c r="B675" s="3">
        <v>300672</v>
      </c>
      <c r="C675" s="3" t="s">
        <v>394</v>
      </c>
      <c r="D675" s="3" t="s">
        <v>14</v>
      </c>
      <c r="E675" s="4" t="s">
        <v>37</v>
      </c>
      <c r="F675" s="3">
        <v>15</v>
      </c>
      <c r="G675" s="21">
        <v>6.3</v>
      </c>
      <c r="H675" s="21">
        <v>0.38</v>
      </c>
    </row>
    <row r="676" spans="2:8" x14ac:dyDescent="0.2">
      <c r="B676" s="3">
        <v>300673</v>
      </c>
      <c r="C676" s="3" t="s">
        <v>194</v>
      </c>
      <c r="D676" s="3" t="s">
        <v>23</v>
      </c>
      <c r="E676" s="4" t="s">
        <v>37</v>
      </c>
      <c r="F676" s="3">
        <v>22</v>
      </c>
      <c r="G676" s="21">
        <v>7.5</v>
      </c>
      <c r="H676" s="21">
        <v>0.86</v>
      </c>
    </row>
    <row r="677" spans="2:8" x14ac:dyDescent="0.2">
      <c r="B677" s="3">
        <v>300674</v>
      </c>
      <c r="C677" s="3" t="s">
        <v>300</v>
      </c>
      <c r="D677" s="3" t="s">
        <v>22</v>
      </c>
      <c r="E677" s="4" t="s">
        <v>37</v>
      </c>
      <c r="F677" s="3">
        <v>14</v>
      </c>
      <c r="G677" s="21">
        <v>7.8</v>
      </c>
      <c r="H677" s="21">
        <v>0.16</v>
      </c>
    </row>
    <row r="678" spans="2:8" x14ac:dyDescent="0.2">
      <c r="B678" s="3">
        <v>300675</v>
      </c>
      <c r="C678" s="3" t="s">
        <v>393</v>
      </c>
      <c r="D678" s="3" t="s">
        <v>22</v>
      </c>
      <c r="E678" s="4" t="s">
        <v>37</v>
      </c>
      <c r="F678" s="3">
        <v>10</v>
      </c>
      <c r="G678" s="21">
        <v>6.3</v>
      </c>
      <c r="H678" s="21">
        <v>0.47</v>
      </c>
    </row>
    <row r="679" spans="2:8" x14ac:dyDescent="0.2">
      <c r="B679" s="3">
        <v>300676</v>
      </c>
      <c r="C679" s="3" t="s">
        <v>392</v>
      </c>
      <c r="D679" s="3" t="s">
        <v>14</v>
      </c>
      <c r="E679" s="4" t="s">
        <v>37</v>
      </c>
      <c r="F679" s="3">
        <v>10</v>
      </c>
      <c r="G679" s="21">
        <v>6.9</v>
      </c>
      <c r="H679" s="21">
        <v>0.16</v>
      </c>
    </row>
    <row r="680" spans="2:8" x14ac:dyDescent="0.2">
      <c r="B680" s="3">
        <v>300677</v>
      </c>
      <c r="C680" s="3" t="s">
        <v>391</v>
      </c>
      <c r="D680" s="3" t="s">
        <v>14</v>
      </c>
      <c r="E680" s="4" t="s">
        <v>37</v>
      </c>
      <c r="F680" s="3">
        <v>20</v>
      </c>
      <c r="G680" s="21">
        <v>5</v>
      </c>
      <c r="H680" s="21">
        <v>0.73</v>
      </c>
    </row>
    <row r="681" spans="2:8" x14ac:dyDescent="0.2">
      <c r="B681" s="3">
        <v>300678</v>
      </c>
      <c r="C681" s="3" t="s">
        <v>295</v>
      </c>
      <c r="D681" s="3" t="s">
        <v>23</v>
      </c>
      <c r="E681" s="4" t="s">
        <v>37</v>
      </c>
      <c r="F681" s="3">
        <v>10</v>
      </c>
      <c r="G681" s="21">
        <v>5.7</v>
      </c>
      <c r="H681" s="21">
        <v>0.67</v>
      </c>
    </row>
    <row r="682" spans="2:8" x14ac:dyDescent="0.2">
      <c r="B682" s="3">
        <v>300679</v>
      </c>
      <c r="C682" s="3" t="s">
        <v>390</v>
      </c>
      <c r="D682" s="3" t="s">
        <v>20</v>
      </c>
      <c r="E682" s="4" t="s">
        <v>37</v>
      </c>
      <c r="F682" s="3">
        <v>28</v>
      </c>
      <c r="G682" s="21">
        <v>9</v>
      </c>
      <c r="H682" s="21">
        <v>0.83</v>
      </c>
    </row>
    <row r="683" spans="2:8" x14ac:dyDescent="0.2">
      <c r="B683" s="3">
        <v>300680</v>
      </c>
      <c r="C683" s="3" t="s">
        <v>389</v>
      </c>
      <c r="D683" s="3" t="s">
        <v>26</v>
      </c>
      <c r="E683" s="4" t="s">
        <v>37</v>
      </c>
      <c r="F683" s="3">
        <v>13</v>
      </c>
      <c r="G683" s="21">
        <v>8.6</v>
      </c>
      <c r="H683" s="21">
        <v>0.38</v>
      </c>
    </row>
    <row r="684" spans="2:8" x14ac:dyDescent="0.2">
      <c r="B684" s="3">
        <v>300681</v>
      </c>
      <c r="C684" s="3" t="s">
        <v>388</v>
      </c>
      <c r="D684" s="3" t="s">
        <v>26</v>
      </c>
      <c r="E684" s="4" t="s">
        <v>37</v>
      </c>
      <c r="F684" s="3">
        <v>17</v>
      </c>
      <c r="G684" s="21">
        <v>6.9</v>
      </c>
      <c r="H684" s="21">
        <v>0.33</v>
      </c>
    </row>
    <row r="685" spans="2:8" x14ac:dyDescent="0.2">
      <c r="B685" s="3">
        <v>300682</v>
      </c>
      <c r="C685" s="3" t="s">
        <v>387</v>
      </c>
      <c r="D685" s="3" t="s">
        <v>26</v>
      </c>
      <c r="E685" s="4" t="s">
        <v>37</v>
      </c>
      <c r="F685" s="3">
        <v>11</v>
      </c>
      <c r="G685" s="21">
        <v>8.9</v>
      </c>
      <c r="H685" s="21">
        <v>0.28999999999999998</v>
      </c>
    </row>
    <row r="686" spans="2:8" x14ac:dyDescent="0.2">
      <c r="B686" s="3">
        <v>300683</v>
      </c>
      <c r="C686" s="3" t="s">
        <v>386</v>
      </c>
      <c r="D686" s="3" t="s">
        <v>26</v>
      </c>
      <c r="E686" s="4" t="s">
        <v>37</v>
      </c>
      <c r="F686" s="3">
        <v>25</v>
      </c>
      <c r="G686" s="21">
        <v>5.9</v>
      </c>
      <c r="H686" s="21">
        <v>0.52</v>
      </c>
    </row>
    <row r="687" spans="2:8" x14ac:dyDescent="0.2">
      <c r="B687" s="3">
        <v>300684</v>
      </c>
      <c r="C687" s="3" t="s">
        <v>385</v>
      </c>
      <c r="D687" s="3" t="s">
        <v>26</v>
      </c>
      <c r="E687" s="4" t="s">
        <v>37</v>
      </c>
      <c r="F687" s="3">
        <v>29</v>
      </c>
      <c r="G687" s="21">
        <v>6.3</v>
      </c>
      <c r="H687" s="21">
        <v>0.67</v>
      </c>
    </row>
    <row r="688" spans="2:8" x14ac:dyDescent="0.2">
      <c r="B688" s="3">
        <v>300685</v>
      </c>
      <c r="C688" s="3" t="s">
        <v>384</v>
      </c>
      <c r="D688" s="3" t="s">
        <v>20</v>
      </c>
      <c r="E688" s="4" t="s">
        <v>37</v>
      </c>
      <c r="F688" s="3">
        <v>7</v>
      </c>
      <c r="G688" s="21">
        <v>5.7</v>
      </c>
      <c r="H688" s="21">
        <v>0.75</v>
      </c>
    </row>
    <row r="689" spans="2:8" x14ac:dyDescent="0.2">
      <c r="B689" s="3">
        <v>300686</v>
      </c>
      <c r="C689" s="3" t="s">
        <v>300</v>
      </c>
      <c r="D689" s="3" t="s">
        <v>22</v>
      </c>
      <c r="E689" s="4" t="s">
        <v>37</v>
      </c>
      <c r="F689" s="3">
        <v>21</v>
      </c>
      <c r="G689" s="21">
        <v>6.8</v>
      </c>
      <c r="H689" s="21">
        <v>0.15</v>
      </c>
    </row>
    <row r="690" spans="2:8" x14ac:dyDescent="0.2">
      <c r="B690" s="3">
        <v>300687</v>
      </c>
      <c r="C690" s="3" t="s">
        <v>383</v>
      </c>
      <c r="D690" s="3" t="s">
        <v>14</v>
      </c>
      <c r="E690" s="4" t="s">
        <v>37</v>
      </c>
      <c r="F690" s="3">
        <v>17</v>
      </c>
      <c r="G690" s="21">
        <v>6.5</v>
      </c>
      <c r="H690" s="21">
        <v>0.27</v>
      </c>
    </row>
    <row r="691" spans="2:8" x14ac:dyDescent="0.2">
      <c r="B691" s="3">
        <v>300688</v>
      </c>
      <c r="C691" s="3" t="s">
        <v>382</v>
      </c>
      <c r="D691" s="3" t="s">
        <v>14</v>
      </c>
      <c r="E691" s="4" t="s">
        <v>37</v>
      </c>
      <c r="F691" s="3">
        <v>23</v>
      </c>
      <c r="G691" s="21">
        <v>7.4</v>
      </c>
      <c r="H691" s="21">
        <v>0.56999999999999995</v>
      </c>
    </row>
    <row r="692" spans="2:8" x14ac:dyDescent="0.2">
      <c r="B692" s="3">
        <v>300689</v>
      </c>
      <c r="C692" s="3" t="s">
        <v>295</v>
      </c>
      <c r="D692" s="3" t="s">
        <v>23</v>
      </c>
      <c r="E692" s="4" t="s">
        <v>37</v>
      </c>
      <c r="F692" s="3">
        <v>19</v>
      </c>
      <c r="G692" s="21">
        <v>8.9</v>
      </c>
      <c r="H692" s="21">
        <v>0.88</v>
      </c>
    </row>
    <row r="693" spans="2:8" x14ac:dyDescent="0.2">
      <c r="B693" s="3">
        <v>300690</v>
      </c>
      <c r="C693" s="3" t="s">
        <v>381</v>
      </c>
      <c r="D693" s="3" t="s">
        <v>20</v>
      </c>
      <c r="E693" s="4" t="s">
        <v>37</v>
      </c>
      <c r="F693" s="3">
        <v>20</v>
      </c>
      <c r="G693" s="21">
        <v>6.9</v>
      </c>
      <c r="H693" s="21">
        <v>0.47</v>
      </c>
    </row>
    <row r="694" spans="2:8" x14ac:dyDescent="0.2">
      <c r="B694" s="3">
        <v>300691</v>
      </c>
      <c r="C694" s="3" t="s">
        <v>380</v>
      </c>
      <c r="D694" s="3" t="s">
        <v>18</v>
      </c>
      <c r="E694" s="4" t="s">
        <v>37</v>
      </c>
      <c r="F694" s="3">
        <v>21</v>
      </c>
      <c r="G694" s="21">
        <v>7.1</v>
      </c>
      <c r="H694" s="21">
        <v>0.71</v>
      </c>
    </row>
    <row r="695" spans="2:8" x14ac:dyDescent="0.2">
      <c r="B695" s="3">
        <v>300692</v>
      </c>
      <c r="C695" s="3" t="s">
        <v>194</v>
      </c>
      <c r="D695" s="3" t="s">
        <v>23</v>
      </c>
      <c r="E695" s="4" t="s">
        <v>37</v>
      </c>
      <c r="F695" s="3">
        <v>20</v>
      </c>
      <c r="G695" s="21">
        <v>7.3</v>
      </c>
      <c r="H695" s="21">
        <v>0.8</v>
      </c>
    </row>
    <row r="696" spans="2:8" x14ac:dyDescent="0.2">
      <c r="B696" s="3">
        <v>300693</v>
      </c>
      <c r="C696" s="3" t="s">
        <v>296</v>
      </c>
      <c r="D696" s="3" t="s">
        <v>18</v>
      </c>
      <c r="E696" s="4" t="s">
        <v>37</v>
      </c>
      <c r="F696" s="3">
        <v>16</v>
      </c>
      <c r="G696" s="21">
        <v>7.4</v>
      </c>
      <c r="H696" s="21">
        <v>0.14000000000000001</v>
      </c>
    </row>
    <row r="697" spans="2:8" x14ac:dyDescent="0.2">
      <c r="B697" s="3">
        <v>300694</v>
      </c>
      <c r="C697" s="3" t="s">
        <v>379</v>
      </c>
      <c r="D697" s="3" t="s">
        <v>26</v>
      </c>
      <c r="E697" s="4" t="s">
        <v>37</v>
      </c>
      <c r="F697" s="3">
        <v>15</v>
      </c>
      <c r="G697" s="21">
        <v>9</v>
      </c>
      <c r="H697" s="21">
        <v>0.18</v>
      </c>
    </row>
    <row r="698" spans="2:8" x14ac:dyDescent="0.2">
      <c r="B698" s="3">
        <v>300695</v>
      </c>
      <c r="C698" s="3" t="s">
        <v>378</v>
      </c>
      <c r="D698" s="3" t="s">
        <v>26</v>
      </c>
      <c r="E698" s="4" t="s">
        <v>37</v>
      </c>
      <c r="F698" s="3">
        <v>25</v>
      </c>
      <c r="G698" s="21">
        <v>8</v>
      </c>
      <c r="H698" s="21">
        <v>0.21</v>
      </c>
    </row>
    <row r="699" spans="2:8" x14ac:dyDescent="0.2">
      <c r="B699" s="3">
        <v>300696</v>
      </c>
      <c r="C699" s="3" t="s">
        <v>377</v>
      </c>
      <c r="D699" s="3" t="s">
        <v>26</v>
      </c>
      <c r="E699" s="4" t="s">
        <v>37</v>
      </c>
      <c r="F699" s="3">
        <v>14</v>
      </c>
      <c r="G699" s="21">
        <v>7.2</v>
      </c>
      <c r="H699" s="21">
        <v>0.47</v>
      </c>
    </row>
    <row r="700" spans="2:8" x14ac:dyDescent="0.2">
      <c r="B700" s="3">
        <v>300697</v>
      </c>
      <c r="C700" s="3" t="s">
        <v>376</v>
      </c>
      <c r="D700" s="3" t="s">
        <v>24</v>
      </c>
      <c r="E700" s="4" t="s">
        <v>37</v>
      </c>
      <c r="F700" s="3">
        <v>12</v>
      </c>
      <c r="G700" s="21">
        <v>5.7</v>
      </c>
      <c r="H700" s="21">
        <v>0.47</v>
      </c>
    </row>
    <row r="701" spans="2:8" x14ac:dyDescent="0.2">
      <c r="B701" s="3">
        <v>300698</v>
      </c>
      <c r="C701" s="3" t="s">
        <v>375</v>
      </c>
      <c r="D701" s="3" t="s">
        <v>22</v>
      </c>
      <c r="E701" s="4" t="s">
        <v>37</v>
      </c>
      <c r="F701" s="3">
        <v>18</v>
      </c>
      <c r="G701" s="21">
        <v>6.6</v>
      </c>
      <c r="H701" s="21">
        <v>0.81</v>
      </c>
    </row>
    <row r="702" spans="2:8" x14ac:dyDescent="0.2">
      <c r="B702" s="3">
        <v>300699</v>
      </c>
      <c r="C702" s="3" t="s">
        <v>374</v>
      </c>
      <c r="D702" s="3" t="s">
        <v>18</v>
      </c>
      <c r="E702" s="4" t="s">
        <v>37</v>
      </c>
      <c r="F702" s="3">
        <v>16</v>
      </c>
      <c r="G702" s="21">
        <v>5.9</v>
      </c>
      <c r="H702" s="21">
        <v>0.57999999999999996</v>
      </c>
    </row>
    <row r="703" spans="2:8" x14ac:dyDescent="0.2">
      <c r="B703" s="3">
        <v>300700</v>
      </c>
      <c r="C703" s="3" t="s">
        <v>373</v>
      </c>
      <c r="D703" s="3" t="s">
        <v>15</v>
      </c>
      <c r="E703" s="4" t="s">
        <v>37</v>
      </c>
      <c r="F703" s="3">
        <v>20</v>
      </c>
      <c r="G703" s="21">
        <v>5.4</v>
      </c>
      <c r="H703" s="21">
        <v>0.7</v>
      </c>
    </row>
    <row r="704" spans="2:8" x14ac:dyDescent="0.2">
      <c r="B704" s="3">
        <v>300701</v>
      </c>
      <c r="C704" s="3" t="s">
        <v>372</v>
      </c>
      <c r="D704" s="3" t="s">
        <v>26</v>
      </c>
      <c r="E704" s="4" t="s">
        <v>37</v>
      </c>
      <c r="F704" s="3">
        <v>19</v>
      </c>
      <c r="G704" s="21">
        <v>7.6</v>
      </c>
      <c r="H704" s="21">
        <v>0.86</v>
      </c>
    </row>
    <row r="705" spans="2:8" x14ac:dyDescent="0.2">
      <c r="B705" s="3">
        <v>300702</v>
      </c>
      <c r="C705" s="3" t="s">
        <v>371</v>
      </c>
      <c r="D705" s="3" t="s">
        <v>15</v>
      </c>
      <c r="E705" s="4" t="s">
        <v>37</v>
      </c>
      <c r="F705" s="3">
        <v>24</v>
      </c>
      <c r="G705" s="21">
        <v>6</v>
      </c>
      <c r="H705" s="21">
        <v>0.45</v>
      </c>
    </row>
    <row r="706" spans="2:8" x14ac:dyDescent="0.2">
      <c r="B706" s="3">
        <v>300703</v>
      </c>
      <c r="C706" s="3" t="s">
        <v>370</v>
      </c>
      <c r="D706" s="3" t="s">
        <v>26</v>
      </c>
      <c r="E706" s="4" t="s">
        <v>37</v>
      </c>
      <c r="F706" s="3">
        <v>20</v>
      </c>
      <c r="G706" s="21">
        <v>7.3</v>
      </c>
      <c r="H706" s="21">
        <v>0.4</v>
      </c>
    </row>
    <row r="707" spans="2:8" x14ac:dyDescent="0.2">
      <c r="B707" s="3">
        <v>300704</v>
      </c>
      <c r="C707" s="3" t="s">
        <v>369</v>
      </c>
      <c r="D707" s="3" t="s">
        <v>26</v>
      </c>
      <c r="E707" s="4" t="s">
        <v>37</v>
      </c>
      <c r="F707" s="3">
        <v>15</v>
      </c>
      <c r="G707" s="21">
        <v>7.8</v>
      </c>
      <c r="H707" s="21">
        <v>0.54</v>
      </c>
    </row>
    <row r="708" spans="2:8" x14ac:dyDescent="0.2">
      <c r="B708" s="3">
        <v>300705</v>
      </c>
      <c r="C708" s="3" t="s">
        <v>368</v>
      </c>
      <c r="D708" s="3" t="s">
        <v>24</v>
      </c>
      <c r="E708" s="4" t="s">
        <v>37</v>
      </c>
      <c r="F708" s="3">
        <v>28</v>
      </c>
      <c r="G708" s="21">
        <v>6.8</v>
      </c>
      <c r="H708" s="21">
        <v>0.19</v>
      </c>
    </row>
    <row r="709" spans="2:8" x14ac:dyDescent="0.2">
      <c r="B709" s="3">
        <v>300706</v>
      </c>
      <c r="C709" s="3" t="s">
        <v>367</v>
      </c>
      <c r="D709" s="3" t="s">
        <v>24</v>
      </c>
      <c r="E709" s="4" t="s">
        <v>37</v>
      </c>
      <c r="F709" s="3">
        <v>12</v>
      </c>
      <c r="G709" s="21">
        <v>8.1</v>
      </c>
      <c r="H709" s="21">
        <v>0.44</v>
      </c>
    </row>
    <row r="710" spans="2:8" x14ac:dyDescent="0.2">
      <c r="B710" s="3">
        <v>300707</v>
      </c>
      <c r="C710" s="3" t="s">
        <v>366</v>
      </c>
      <c r="D710" s="3" t="s">
        <v>15</v>
      </c>
      <c r="E710" s="4" t="s">
        <v>37</v>
      </c>
      <c r="F710" s="3">
        <v>16</v>
      </c>
      <c r="G710" s="21">
        <v>8.3000000000000007</v>
      </c>
      <c r="H710" s="21">
        <v>0.57999999999999996</v>
      </c>
    </row>
    <row r="711" spans="2:8" x14ac:dyDescent="0.2">
      <c r="B711" s="3">
        <v>300708</v>
      </c>
      <c r="C711" s="3" t="s">
        <v>240</v>
      </c>
      <c r="D711" s="3" t="s">
        <v>15</v>
      </c>
      <c r="E711" s="4" t="s">
        <v>37</v>
      </c>
      <c r="F711" s="3">
        <v>9</v>
      </c>
      <c r="G711" s="21">
        <v>5.6</v>
      </c>
      <c r="H711" s="21">
        <v>0.72</v>
      </c>
    </row>
    <row r="712" spans="2:8" x14ac:dyDescent="0.2">
      <c r="B712" s="3">
        <v>300709</v>
      </c>
      <c r="C712" s="3" t="s">
        <v>365</v>
      </c>
      <c r="D712" s="3" t="s">
        <v>20</v>
      </c>
      <c r="E712" s="4" t="s">
        <v>37</v>
      </c>
      <c r="F712" s="3">
        <v>18</v>
      </c>
      <c r="G712" s="21">
        <v>8.1</v>
      </c>
      <c r="H712" s="21">
        <v>0.85</v>
      </c>
    </row>
    <row r="713" spans="2:8" x14ac:dyDescent="0.2">
      <c r="B713" s="3">
        <v>300710</v>
      </c>
      <c r="C713" s="3" t="s">
        <v>364</v>
      </c>
      <c r="D713" s="3" t="s">
        <v>20</v>
      </c>
      <c r="E713" s="4" t="s">
        <v>37</v>
      </c>
      <c r="F713" s="3">
        <v>7</v>
      </c>
      <c r="G713" s="21">
        <v>5.8</v>
      </c>
      <c r="H713" s="21">
        <v>0.88</v>
      </c>
    </row>
    <row r="714" spans="2:8" x14ac:dyDescent="0.2">
      <c r="B714" s="3">
        <v>300711</v>
      </c>
      <c r="C714" s="3" t="s">
        <v>363</v>
      </c>
      <c r="D714" s="3" t="s">
        <v>22</v>
      </c>
      <c r="E714" s="4" t="s">
        <v>37</v>
      </c>
      <c r="F714" s="3">
        <v>13</v>
      </c>
      <c r="G714" s="21">
        <v>7.5</v>
      </c>
      <c r="H714" s="21">
        <v>0.15</v>
      </c>
    </row>
    <row r="715" spans="2:8" x14ac:dyDescent="0.2">
      <c r="B715" s="3">
        <v>300712</v>
      </c>
      <c r="C715" s="3" t="s">
        <v>362</v>
      </c>
      <c r="D715" s="3" t="s">
        <v>23</v>
      </c>
      <c r="E715" s="4" t="s">
        <v>37</v>
      </c>
      <c r="F715" s="3">
        <v>5</v>
      </c>
      <c r="G715" s="21">
        <v>8.6</v>
      </c>
      <c r="H715" s="21">
        <v>0.82</v>
      </c>
    </row>
    <row r="716" spans="2:8" x14ac:dyDescent="0.2">
      <c r="B716" s="3">
        <v>300713</v>
      </c>
      <c r="C716" s="3" t="s">
        <v>361</v>
      </c>
      <c r="D716" s="3" t="s">
        <v>20</v>
      </c>
      <c r="E716" s="4" t="s">
        <v>37</v>
      </c>
      <c r="F716" s="3">
        <v>21</v>
      </c>
      <c r="G716" s="21">
        <v>7</v>
      </c>
      <c r="H716" s="21">
        <v>0.61</v>
      </c>
    </row>
    <row r="717" spans="2:8" x14ac:dyDescent="0.2">
      <c r="B717" s="3">
        <v>300714</v>
      </c>
      <c r="C717" s="3" t="s">
        <v>360</v>
      </c>
      <c r="D717" s="3" t="s">
        <v>24</v>
      </c>
      <c r="E717" s="4" t="s">
        <v>37</v>
      </c>
      <c r="F717" s="3">
        <v>5</v>
      </c>
      <c r="G717" s="21">
        <v>6.7</v>
      </c>
      <c r="H717" s="21">
        <v>0.46</v>
      </c>
    </row>
    <row r="718" spans="2:8" x14ac:dyDescent="0.2">
      <c r="B718" s="3">
        <v>300715</v>
      </c>
      <c r="C718" s="3" t="s">
        <v>359</v>
      </c>
      <c r="D718" s="3" t="s">
        <v>24</v>
      </c>
      <c r="E718" s="4" t="s">
        <v>37</v>
      </c>
      <c r="F718" s="3">
        <v>11</v>
      </c>
      <c r="G718" s="21">
        <v>7.2</v>
      </c>
      <c r="H718" s="21">
        <v>0.71</v>
      </c>
    </row>
    <row r="719" spans="2:8" x14ac:dyDescent="0.2">
      <c r="B719" s="3">
        <v>300716</v>
      </c>
      <c r="C719" s="3" t="s">
        <v>358</v>
      </c>
      <c r="D719" s="3" t="s">
        <v>15</v>
      </c>
      <c r="E719" s="4" t="s">
        <v>37</v>
      </c>
      <c r="F719" s="3">
        <v>23</v>
      </c>
      <c r="G719" s="21">
        <v>6.7</v>
      </c>
      <c r="H719" s="21">
        <v>0.27</v>
      </c>
    </row>
    <row r="720" spans="2:8" x14ac:dyDescent="0.2">
      <c r="B720" s="3">
        <v>300717</v>
      </c>
      <c r="C720" s="3" t="s">
        <v>357</v>
      </c>
      <c r="D720" s="3" t="s">
        <v>26</v>
      </c>
      <c r="E720" s="4" t="s">
        <v>37</v>
      </c>
      <c r="F720" s="3">
        <v>15</v>
      </c>
      <c r="G720" s="21">
        <v>8.9</v>
      </c>
      <c r="H720" s="21">
        <v>0.31</v>
      </c>
    </row>
    <row r="721" spans="2:8" x14ac:dyDescent="0.2">
      <c r="B721" s="3">
        <v>300718</v>
      </c>
      <c r="C721" s="3" t="s">
        <v>356</v>
      </c>
      <c r="D721" s="3" t="s">
        <v>26</v>
      </c>
      <c r="E721" s="4" t="s">
        <v>37</v>
      </c>
      <c r="F721" s="3">
        <v>12</v>
      </c>
      <c r="G721" s="21">
        <v>6.1</v>
      </c>
      <c r="H721" s="21">
        <v>0.33</v>
      </c>
    </row>
    <row r="722" spans="2:8" x14ac:dyDescent="0.2">
      <c r="B722" s="3">
        <v>300719</v>
      </c>
      <c r="C722" s="3" t="s">
        <v>355</v>
      </c>
      <c r="D722" s="3" t="s">
        <v>15</v>
      </c>
      <c r="E722" s="4" t="s">
        <v>37</v>
      </c>
      <c r="F722" s="3">
        <v>13</v>
      </c>
      <c r="G722" s="21">
        <v>7.2</v>
      </c>
      <c r="H722" s="21">
        <v>0.35</v>
      </c>
    </row>
    <row r="723" spans="2:8" x14ac:dyDescent="0.2">
      <c r="B723" s="3">
        <v>300720</v>
      </c>
      <c r="C723" s="3" t="s">
        <v>354</v>
      </c>
      <c r="D723" s="3" t="s">
        <v>23</v>
      </c>
      <c r="E723" s="4" t="s">
        <v>37</v>
      </c>
      <c r="F723" s="3">
        <v>30</v>
      </c>
      <c r="G723" s="21">
        <v>7.2</v>
      </c>
      <c r="H723" s="21">
        <v>0.4</v>
      </c>
    </row>
    <row r="724" spans="2:8" x14ac:dyDescent="0.2">
      <c r="B724" s="3">
        <v>300721</v>
      </c>
      <c r="C724" s="3" t="s">
        <v>353</v>
      </c>
      <c r="D724" s="3" t="s">
        <v>15</v>
      </c>
      <c r="E724" s="4" t="s">
        <v>37</v>
      </c>
      <c r="F724" s="3">
        <v>16</v>
      </c>
      <c r="G724" s="21">
        <v>8.1999999999999993</v>
      </c>
      <c r="H724" s="21">
        <v>0.41</v>
      </c>
    </row>
    <row r="725" spans="2:8" x14ac:dyDescent="0.2">
      <c r="B725" s="3">
        <v>300722</v>
      </c>
      <c r="C725" s="3" t="s">
        <v>352</v>
      </c>
      <c r="D725" s="3" t="s">
        <v>17</v>
      </c>
      <c r="E725" s="4" t="s">
        <v>37</v>
      </c>
      <c r="F725" s="3">
        <v>9</v>
      </c>
      <c r="G725" s="21">
        <v>7.6</v>
      </c>
      <c r="H725" s="21">
        <v>0.89</v>
      </c>
    </row>
    <row r="726" spans="2:8" x14ac:dyDescent="0.2">
      <c r="B726" s="3">
        <v>300723</v>
      </c>
      <c r="C726" s="3" t="s">
        <v>351</v>
      </c>
      <c r="D726" s="3" t="s">
        <v>15</v>
      </c>
      <c r="E726" s="4" t="s">
        <v>37</v>
      </c>
      <c r="F726" s="3">
        <v>16</v>
      </c>
      <c r="G726" s="21">
        <v>5.0999999999999996</v>
      </c>
      <c r="H726" s="21">
        <v>0.61</v>
      </c>
    </row>
    <row r="727" spans="2:8" x14ac:dyDescent="0.2">
      <c r="B727" s="3">
        <v>300724</v>
      </c>
      <c r="C727" s="3" t="s">
        <v>350</v>
      </c>
      <c r="D727" s="3" t="s">
        <v>26</v>
      </c>
      <c r="E727" s="4" t="s">
        <v>37</v>
      </c>
      <c r="F727" s="3">
        <v>17</v>
      </c>
      <c r="G727" s="21">
        <v>5.8</v>
      </c>
      <c r="H727" s="21">
        <v>0.67</v>
      </c>
    </row>
    <row r="728" spans="2:8" x14ac:dyDescent="0.2">
      <c r="B728" s="3">
        <v>300725</v>
      </c>
      <c r="C728" s="3" t="s">
        <v>349</v>
      </c>
      <c r="D728" s="3" t="s">
        <v>20</v>
      </c>
      <c r="E728" s="4" t="s">
        <v>37</v>
      </c>
      <c r="F728" s="3">
        <v>19</v>
      </c>
      <c r="G728" s="21">
        <v>5.0999999999999996</v>
      </c>
      <c r="H728" s="21">
        <v>0.1</v>
      </c>
    </row>
    <row r="729" spans="2:8" x14ac:dyDescent="0.2">
      <c r="B729" s="3">
        <v>300726</v>
      </c>
      <c r="C729" s="3" t="s">
        <v>348</v>
      </c>
      <c r="D729" s="3" t="s">
        <v>16</v>
      </c>
      <c r="E729" s="4" t="s">
        <v>37</v>
      </c>
      <c r="F729" s="3">
        <v>24</v>
      </c>
      <c r="G729" s="21">
        <v>7.3</v>
      </c>
      <c r="H729" s="21">
        <v>0.67</v>
      </c>
    </row>
    <row r="730" spans="2:8" x14ac:dyDescent="0.2">
      <c r="B730" s="3">
        <v>300727</v>
      </c>
      <c r="C730" s="3" t="s">
        <v>347</v>
      </c>
      <c r="D730" s="3" t="s">
        <v>23</v>
      </c>
      <c r="E730" s="4" t="s">
        <v>37</v>
      </c>
      <c r="F730" s="3">
        <v>13</v>
      </c>
      <c r="G730" s="21">
        <v>7.9</v>
      </c>
      <c r="H730" s="21">
        <v>0.87</v>
      </c>
    </row>
    <row r="731" spans="2:8" x14ac:dyDescent="0.2">
      <c r="B731" s="3">
        <v>300728</v>
      </c>
      <c r="C731" s="3" t="s">
        <v>346</v>
      </c>
      <c r="D731" s="3" t="s">
        <v>20</v>
      </c>
      <c r="E731" s="4" t="s">
        <v>37</v>
      </c>
      <c r="F731" s="3">
        <v>27</v>
      </c>
      <c r="G731" s="21">
        <v>8.5</v>
      </c>
      <c r="H731" s="21">
        <v>0.32</v>
      </c>
    </row>
    <row r="732" spans="2:8" x14ac:dyDescent="0.2">
      <c r="B732" s="3">
        <v>300729</v>
      </c>
      <c r="C732" s="3" t="s">
        <v>345</v>
      </c>
      <c r="D732" s="3" t="s">
        <v>20</v>
      </c>
      <c r="E732" s="4" t="s">
        <v>37</v>
      </c>
      <c r="F732" s="3">
        <v>17</v>
      </c>
      <c r="G732" s="21">
        <v>6.7</v>
      </c>
      <c r="H732" s="21">
        <v>0.28000000000000003</v>
      </c>
    </row>
    <row r="733" spans="2:8" x14ac:dyDescent="0.2">
      <c r="B733" s="3">
        <v>300730</v>
      </c>
      <c r="C733" s="3" t="s">
        <v>344</v>
      </c>
      <c r="D733" s="3" t="s">
        <v>14</v>
      </c>
      <c r="E733" s="4" t="s">
        <v>37</v>
      </c>
      <c r="F733" s="3">
        <v>15</v>
      </c>
      <c r="G733" s="21">
        <v>5.2</v>
      </c>
      <c r="H733" s="21">
        <v>0.82</v>
      </c>
    </row>
    <row r="734" spans="2:8" x14ac:dyDescent="0.2">
      <c r="B734" s="3">
        <v>300731</v>
      </c>
      <c r="C734" s="3" t="s">
        <v>343</v>
      </c>
      <c r="D734" s="3" t="s">
        <v>22</v>
      </c>
      <c r="E734" s="4" t="s">
        <v>37</v>
      </c>
      <c r="F734" s="3">
        <v>15</v>
      </c>
      <c r="G734" s="21">
        <v>7.4</v>
      </c>
      <c r="H734" s="21">
        <v>0.73</v>
      </c>
    </row>
    <row r="735" spans="2:8" x14ac:dyDescent="0.2">
      <c r="B735" s="3">
        <v>300732</v>
      </c>
      <c r="C735" s="3" t="s">
        <v>342</v>
      </c>
      <c r="D735" s="3" t="s">
        <v>15</v>
      </c>
      <c r="E735" s="4" t="s">
        <v>37</v>
      </c>
      <c r="F735" s="3">
        <v>30</v>
      </c>
      <c r="G735" s="21">
        <v>8.4</v>
      </c>
      <c r="H735" s="21">
        <v>0.6</v>
      </c>
    </row>
    <row r="736" spans="2:8" x14ac:dyDescent="0.2">
      <c r="B736" s="3">
        <v>300733</v>
      </c>
      <c r="C736" s="3" t="s">
        <v>341</v>
      </c>
      <c r="D736" s="3" t="s">
        <v>25</v>
      </c>
      <c r="E736" s="4" t="s">
        <v>37</v>
      </c>
      <c r="F736" s="3">
        <v>13</v>
      </c>
      <c r="G736" s="21">
        <v>8.3000000000000007</v>
      </c>
      <c r="H736" s="21">
        <v>0.86</v>
      </c>
    </row>
    <row r="737" spans="2:8" x14ac:dyDescent="0.2">
      <c r="B737" s="3">
        <v>300734</v>
      </c>
      <c r="C737" s="3" t="s">
        <v>316</v>
      </c>
      <c r="D737" s="3" t="s">
        <v>23</v>
      </c>
      <c r="E737" s="4" t="s">
        <v>37</v>
      </c>
      <c r="F737" s="3">
        <v>10</v>
      </c>
      <c r="G737" s="21">
        <v>8.4</v>
      </c>
      <c r="H737" s="21">
        <v>0.36</v>
      </c>
    </row>
    <row r="738" spans="2:8" x14ac:dyDescent="0.2">
      <c r="B738" s="3">
        <v>300735</v>
      </c>
      <c r="C738" s="3" t="s">
        <v>340</v>
      </c>
      <c r="D738" s="3" t="s">
        <v>15</v>
      </c>
      <c r="E738" s="4" t="s">
        <v>37</v>
      </c>
      <c r="F738" s="3">
        <v>6</v>
      </c>
      <c r="G738" s="21">
        <v>5.6</v>
      </c>
      <c r="H738" s="21">
        <v>0.5</v>
      </c>
    </row>
    <row r="739" spans="2:8" x14ac:dyDescent="0.2">
      <c r="B739" s="3">
        <v>300736</v>
      </c>
      <c r="C739" s="3" t="s">
        <v>339</v>
      </c>
      <c r="D739" s="3" t="s">
        <v>15</v>
      </c>
      <c r="E739" s="4" t="s">
        <v>37</v>
      </c>
      <c r="F739" s="3">
        <v>23</v>
      </c>
      <c r="G739" s="21">
        <v>7.6</v>
      </c>
      <c r="H739" s="21">
        <v>0.1</v>
      </c>
    </row>
    <row r="740" spans="2:8" x14ac:dyDescent="0.2">
      <c r="B740" s="3">
        <v>300737</v>
      </c>
      <c r="C740" s="3" t="s">
        <v>338</v>
      </c>
      <c r="D740" s="3" t="s">
        <v>15</v>
      </c>
      <c r="E740" s="4" t="s">
        <v>37</v>
      </c>
      <c r="F740" s="3">
        <v>14</v>
      </c>
      <c r="G740" s="21">
        <v>5.3</v>
      </c>
      <c r="H740" s="21">
        <v>0.27</v>
      </c>
    </row>
    <row r="741" spans="2:8" x14ac:dyDescent="0.2">
      <c r="B741" s="3">
        <v>300738</v>
      </c>
      <c r="C741" s="3" t="s">
        <v>337</v>
      </c>
      <c r="D741" s="3" t="s">
        <v>15</v>
      </c>
      <c r="E741" s="4" t="s">
        <v>37</v>
      </c>
      <c r="F741" s="3">
        <v>6</v>
      </c>
      <c r="G741" s="21">
        <v>6.4</v>
      </c>
      <c r="H741" s="21">
        <v>0.34</v>
      </c>
    </row>
    <row r="742" spans="2:8" x14ac:dyDescent="0.2">
      <c r="B742" s="3">
        <v>300739</v>
      </c>
      <c r="C742" s="3" t="s">
        <v>336</v>
      </c>
      <c r="D742" s="3" t="s">
        <v>15</v>
      </c>
      <c r="E742" s="4" t="s">
        <v>37</v>
      </c>
      <c r="F742" s="3">
        <v>7</v>
      </c>
      <c r="G742" s="21">
        <v>9</v>
      </c>
      <c r="H742" s="21">
        <v>0.48</v>
      </c>
    </row>
    <row r="743" spans="2:8" x14ac:dyDescent="0.2">
      <c r="B743" s="3">
        <v>300740</v>
      </c>
      <c r="C743" s="3" t="s">
        <v>335</v>
      </c>
      <c r="D743" s="3" t="s">
        <v>15</v>
      </c>
      <c r="E743" s="4" t="s">
        <v>37</v>
      </c>
      <c r="F743" s="3">
        <v>10</v>
      </c>
      <c r="G743" s="21">
        <v>8.5</v>
      </c>
      <c r="H743" s="21">
        <v>0.26</v>
      </c>
    </row>
    <row r="744" spans="2:8" x14ac:dyDescent="0.2">
      <c r="B744" s="3">
        <v>300741</v>
      </c>
      <c r="C744" s="3" t="s">
        <v>100</v>
      </c>
      <c r="D744" s="3" t="s">
        <v>15</v>
      </c>
      <c r="E744" s="4" t="s">
        <v>37</v>
      </c>
      <c r="F744" s="3">
        <v>5</v>
      </c>
      <c r="G744" s="21">
        <v>8.3000000000000007</v>
      </c>
      <c r="H744" s="21">
        <v>0.3</v>
      </c>
    </row>
    <row r="745" spans="2:8" x14ac:dyDescent="0.2">
      <c r="B745" s="3">
        <v>300742</v>
      </c>
      <c r="C745" s="3" t="s">
        <v>334</v>
      </c>
      <c r="D745" s="3" t="s">
        <v>15</v>
      </c>
      <c r="E745" s="4" t="s">
        <v>37</v>
      </c>
      <c r="F745" s="3">
        <v>21</v>
      </c>
      <c r="G745" s="21">
        <v>6</v>
      </c>
      <c r="H745" s="21">
        <v>0.54</v>
      </c>
    </row>
    <row r="746" spans="2:8" x14ac:dyDescent="0.2">
      <c r="B746" s="3">
        <v>300743</v>
      </c>
      <c r="C746" s="3" t="s">
        <v>333</v>
      </c>
      <c r="D746" s="3" t="s">
        <v>15</v>
      </c>
      <c r="E746" s="4" t="s">
        <v>37</v>
      </c>
      <c r="F746" s="3">
        <v>26</v>
      </c>
      <c r="G746" s="21">
        <v>8.5</v>
      </c>
      <c r="H746" s="21">
        <v>0.1</v>
      </c>
    </row>
    <row r="747" spans="2:8" x14ac:dyDescent="0.2">
      <c r="B747" s="3">
        <v>300744</v>
      </c>
      <c r="C747" s="3" t="s">
        <v>332</v>
      </c>
      <c r="D747" s="3" t="s">
        <v>20</v>
      </c>
      <c r="E747" s="4" t="s">
        <v>37</v>
      </c>
      <c r="F747" s="3">
        <v>8</v>
      </c>
      <c r="G747" s="21">
        <v>5</v>
      </c>
      <c r="H747" s="21">
        <v>0.63</v>
      </c>
    </row>
    <row r="748" spans="2:8" x14ac:dyDescent="0.2">
      <c r="B748" s="3">
        <v>300745</v>
      </c>
      <c r="C748" s="3" t="s">
        <v>285</v>
      </c>
      <c r="D748" s="3" t="s">
        <v>23</v>
      </c>
      <c r="E748" s="4" t="s">
        <v>37</v>
      </c>
      <c r="F748" s="3">
        <v>6</v>
      </c>
      <c r="G748" s="21">
        <v>6.4</v>
      </c>
      <c r="H748" s="21">
        <v>0.3</v>
      </c>
    </row>
    <row r="749" spans="2:8" x14ac:dyDescent="0.2">
      <c r="B749" s="3">
        <v>300746</v>
      </c>
      <c r="C749" s="3" t="s">
        <v>331</v>
      </c>
      <c r="D749" s="3" t="s">
        <v>15</v>
      </c>
      <c r="E749" s="4" t="s">
        <v>37</v>
      </c>
      <c r="F749" s="3">
        <v>13</v>
      </c>
      <c r="G749" s="21">
        <v>8.4</v>
      </c>
      <c r="H749" s="21">
        <v>0.82</v>
      </c>
    </row>
    <row r="750" spans="2:8" x14ac:dyDescent="0.2">
      <c r="B750" s="3">
        <v>300747</v>
      </c>
      <c r="C750" s="3" t="s">
        <v>330</v>
      </c>
      <c r="D750" s="3" t="s">
        <v>20</v>
      </c>
      <c r="E750" s="4" t="s">
        <v>37</v>
      </c>
      <c r="F750" s="3">
        <v>16</v>
      </c>
      <c r="G750" s="21">
        <v>5.5</v>
      </c>
      <c r="H750" s="21">
        <v>0.87</v>
      </c>
    </row>
    <row r="751" spans="2:8" x14ac:dyDescent="0.2">
      <c r="B751" s="3">
        <v>300748</v>
      </c>
      <c r="C751" s="3" t="s">
        <v>329</v>
      </c>
      <c r="D751" s="3" t="s">
        <v>25</v>
      </c>
      <c r="E751" s="4" t="s">
        <v>37</v>
      </c>
      <c r="F751" s="3">
        <v>8</v>
      </c>
      <c r="G751" s="21">
        <v>6.9</v>
      </c>
      <c r="H751" s="21">
        <v>0.54</v>
      </c>
    </row>
    <row r="752" spans="2:8" x14ac:dyDescent="0.2">
      <c r="B752" s="3">
        <v>300749</v>
      </c>
      <c r="C752" s="3" t="s">
        <v>328</v>
      </c>
      <c r="D752" s="3" t="s">
        <v>19</v>
      </c>
      <c r="E752" s="4" t="s">
        <v>37</v>
      </c>
      <c r="F752" s="3">
        <v>25</v>
      </c>
      <c r="G752" s="21">
        <v>8.6</v>
      </c>
      <c r="H752" s="21">
        <v>0.31</v>
      </c>
    </row>
    <row r="753" spans="2:8" x14ac:dyDescent="0.2">
      <c r="B753" s="3">
        <v>300750</v>
      </c>
      <c r="C753" s="3" t="s">
        <v>327</v>
      </c>
      <c r="D753" s="3" t="s">
        <v>26</v>
      </c>
      <c r="E753" s="4" t="s">
        <v>37</v>
      </c>
      <c r="F753" s="3">
        <v>16</v>
      </c>
      <c r="G753" s="21">
        <v>7</v>
      </c>
      <c r="H753" s="21">
        <v>0.61</v>
      </c>
    </row>
    <row r="754" spans="2:8" x14ac:dyDescent="0.2">
      <c r="B754" s="3">
        <v>300751</v>
      </c>
      <c r="C754" s="3" t="s">
        <v>74</v>
      </c>
      <c r="D754" s="3" t="s">
        <v>15</v>
      </c>
      <c r="E754" s="4" t="s">
        <v>37</v>
      </c>
      <c r="F754" s="3">
        <v>14</v>
      </c>
      <c r="G754" s="21">
        <v>6.7</v>
      </c>
      <c r="H754" s="21">
        <v>0.81</v>
      </c>
    </row>
    <row r="755" spans="2:8" x14ac:dyDescent="0.2">
      <c r="B755" s="3">
        <v>300752</v>
      </c>
      <c r="C755" s="3" t="s">
        <v>326</v>
      </c>
      <c r="D755" s="3" t="s">
        <v>25</v>
      </c>
      <c r="E755" s="4" t="s">
        <v>37</v>
      </c>
      <c r="F755" s="3">
        <v>11</v>
      </c>
      <c r="G755" s="21">
        <v>7.3</v>
      </c>
      <c r="H755" s="21">
        <v>0.77</v>
      </c>
    </row>
    <row r="756" spans="2:8" x14ac:dyDescent="0.2">
      <c r="B756" s="3">
        <v>300753</v>
      </c>
      <c r="C756" s="3" t="s">
        <v>325</v>
      </c>
      <c r="D756" s="3" t="s">
        <v>15</v>
      </c>
      <c r="E756" s="4" t="s">
        <v>37</v>
      </c>
      <c r="F756" s="3">
        <v>28</v>
      </c>
      <c r="G756" s="21">
        <v>8.6</v>
      </c>
      <c r="H756" s="21">
        <v>0.9</v>
      </c>
    </row>
    <row r="757" spans="2:8" x14ac:dyDescent="0.2">
      <c r="B757" s="3">
        <v>300754</v>
      </c>
      <c r="C757" s="3" t="s">
        <v>324</v>
      </c>
      <c r="D757" s="3" t="s">
        <v>25</v>
      </c>
      <c r="E757" s="4" t="s">
        <v>37</v>
      </c>
      <c r="F757" s="3">
        <v>9</v>
      </c>
      <c r="G757" s="21">
        <v>6.9</v>
      </c>
      <c r="H757" s="21">
        <v>0.4</v>
      </c>
    </row>
    <row r="758" spans="2:8" x14ac:dyDescent="0.2">
      <c r="B758" s="3">
        <v>300755</v>
      </c>
      <c r="C758" s="3" t="s">
        <v>323</v>
      </c>
      <c r="D758" s="3" t="s">
        <v>23</v>
      </c>
      <c r="E758" s="4" t="s">
        <v>37</v>
      </c>
      <c r="F758" s="3">
        <v>22</v>
      </c>
      <c r="G758" s="21">
        <v>6.8</v>
      </c>
      <c r="H758" s="21">
        <v>0.12</v>
      </c>
    </row>
    <row r="759" spans="2:8" x14ac:dyDescent="0.2">
      <c r="B759" s="3">
        <v>300756</v>
      </c>
      <c r="C759" s="3" t="s">
        <v>100</v>
      </c>
      <c r="D759" s="3" t="s">
        <v>15</v>
      </c>
      <c r="E759" s="4" t="s">
        <v>37</v>
      </c>
      <c r="F759" s="3">
        <v>19</v>
      </c>
      <c r="G759" s="21">
        <v>5.0999999999999996</v>
      </c>
      <c r="H759" s="21">
        <v>0.43</v>
      </c>
    </row>
    <row r="760" spans="2:8" x14ac:dyDescent="0.2">
      <c r="B760" s="3">
        <v>300757</v>
      </c>
      <c r="C760" s="3" t="s">
        <v>322</v>
      </c>
      <c r="D760" s="3" t="s">
        <v>24</v>
      </c>
      <c r="E760" s="4" t="s">
        <v>37</v>
      </c>
      <c r="F760" s="3">
        <v>9</v>
      </c>
      <c r="G760" s="21">
        <v>8.6999999999999993</v>
      </c>
      <c r="H760" s="21">
        <v>0.57999999999999996</v>
      </c>
    </row>
    <row r="761" spans="2:8" x14ac:dyDescent="0.2">
      <c r="B761" s="3">
        <v>300758</v>
      </c>
      <c r="C761" s="3" t="s">
        <v>321</v>
      </c>
      <c r="D761" s="3" t="s">
        <v>18</v>
      </c>
      <c r="E761" s="4" t="s">
        <v>37</v>
      </c>
      <c r="F761" s="3">
        <v>20</v>
      </c>
      <c r="G761" s="21">
        <v>6.7</v>
      </c>
      <c r="H761" s="21">
        <v>0.11</v>
      </c>
    </row>
    <row r="762" spans="2:8" x14ac:dyDescent="0.2">
      <c r="B762" s="3">
        <v>300759</v>
      </c>
      <c r="C762" s="3" t="s">
        <v>320</v>
      </c>
      <c r="D762" s="3" t="s">
        <v>19</v>
      </c>
      <c r="E762" s="4" t="s">
        <v>37</v>
      </c>
      <c r="F762" s="3">
        <v>18</v>
      </c>
      <c r="G762" s="21">
        <v>8.1</v>
      </c>
      <c r="H762" s="21">
        <v>0.28000000000000003</v>
      </c>
    </row>
    <row r="763" spans="2:8" x14ac:dyDescent="0.2">
      <c r="B763" s="3">
        <v>300760</v>
      </c>
      <c r="C763" s="3" t="s">
        <v>319</v>
      </c>
      <c r="D763" s="3" t="s">
        <v>18</v>
      </c>
      <c r="E763" s="4" t="s">
        <v>37</v>
      </c>
      <c r="F763" s="3">
        <v>10</v>
      </c>
      <c r="G763" s="21">
        <v>7.2</v>
      </c>
      <c r="H763" s="21">
        <v>0.76</v>
      </c>
    </row>
    <row r="764" spans="2:8" x14ac:dyDescent="0.2">
      <c r="B764" s="3">
        <v>300761</v>
      </c>
      <c r="C764" s="3" t="s">
        <v>318</v>
      </c>
      <c r="D764" s="3" t="s">
        <v>17</v>
      </c>
      <c r="E764" s="4" t="s">
        <v>37</v>
      </c>
      <c r="F764" s="3">
        <v>19</v>
      </c>
      <c r="G764" s="21">
        <v>8</v>
      </c>
      <c r="H764" s="21">
        <v>0.65</v>
      </c>
    </row>
    <row r="765" spans="2:8" x14ac:dyDescent="0.2">
      <c r="B765" s="3">
        <v>300762</v>
      </c>
      <c r="C765" s="3" t="s">
        <v>317</v>
      </c>
      <c r="D765" s="3" t="s">
        <v>18</v>
      </c>
      <c r="E765" s="4" t="s">
        <v>37</v>
      </c>
      <c r="F765" s="3">
        <v>17</v>
      </c>
      <c r="G765" s="21">
        <v>7.1</v>
      </c>
      <c r="H765" s="21">
        <v>0.32</v>
      </c>
    </row>
    <row r="766" spans="2:8" x14ac:dyDescent="0.2">
      <c r="B766" s="3">
        <v>300763</v>
      </c>
      <c r="C766" s="3" t="s">
        <v>316</v>
      </c>
      <c r="D766" s="3" t="s">
        <v>23</v>
      </c>
      <c r="E766" s="4" t="s">
        <v>37</v>
      </c>
      <c r="F766" s="3">
        <v>7</v>
      </c>
      <c r="G766" s="21">
        <v>8.4</v>
      </c>
      <c r="H766" s="21">
        <v>0.53</v>
      </c>
    </row>
    <row r="767" spans="2:8" x14ac:dyDescent="0.2">
      <c r="B767" s="3">
        <v>300764</v>
      </c>
      <c r="C767" s="3" t="s">
        <v>315</v>
      </c>
      <c r="D767" s="3" t="s">
        <v>20</v>
      </c>
      <c r="E767" s="4" t="s">
        <v>37</v>
      </c>
      <c r="F767" s="3">
        <v>28</v>
      </c>
      <c r="G767" s="21">
        <v>8.4</v>
      </c>
      <c r="H767" s="21">
        <v>0.53</v>
      </c>
    </row>
    <row r="768" spans="2:8" x14ac:dyDescent="0.2">
      <c r="B768" s="3">
        <v>300765</v>
      </c>
      <c r="C768" s="3" t="s">
        <v>314</v>
      </c>
      <c r="D768" s="3" t="s">
        <v>20</v>
      </c>
      <c r="E768" s="4" t="s">
        <v>37</v>
      </c>
      <c r="F768" s="3">
        <v>26</v>
      </c>
      <c r="G768" s="21">
        <v>8.8000000000000007</v>
      </c>
      <c r="H768" s="21">
        <v>0.21</v>
      </c>
    </row>
    <row r="769" spans="2:8" x14ac:dyDescent="0.2">
      <c r="B769" s="3">
        <v>300766</v>
      </c>
      <c r="C769" s="3" t="s">
        <v>313</v>
      </c>
      <c r="D769" s="3" t="s">
        <v>23</v>
      </c>
      <c r="E769" s="4" t="s">
        <v>37</v>
      </c>
      <c r="F769" s="3">
        <v>24</v>
      </c>
      <c r="G769" s="21">
        <v>8.6999999999999993</v>
      </c>
      <c r="H769" s="21">
        <v>0.52</v>
      </c>
    </row>
    <row r="770" spans="2:8" x14ac:dyDescent="0.2">
      <c r="B770" s="3">
        <v>300767</v>
      </c>
      <c r="C770" s="3" t="s">
        <v>149</v>
      </c>
      <c r="D770" s="3" t="s">
        <v>15</v>
      </c>
      <c r="E770" s="4" t="s">
        <v>37</v>
      </c>
      <c r="F770" s="3">
        <v>22</v>
      </c>
      <c r="G770" s="21">
        <v>7.9</v>
      </c>
      <c r="H770" s="21">
        <v>0.19</v>
      </c>
    </row>
    <row r="771" spans="2:8" x14ac:dyDescent="0.2">
      <c r="B771" s="3">
        <v>300768</v>
      </c>
      <c r="C771" s="3" t="s">
        <v>312</v>
      </c>
      <c r="D771" s="3" t="s">
        <v>14</v>
      </c>
      <c r="E771" s="4" t="s">
        <v>37</v>
      </c>
      <c r="F771" s="3">
        <v>16</v>
      </c>
      <c r="G771" s="21">
        <v>6.9</v>
      </c>
      <c r="H771" s="21">
        <v>0.64</v>
      </c>
    </row>
    <row r="772" spans="2:8" x14ac:dyDescent="0.2">
      <c r="B772" s="3">
        <v>300769</v>
      </c>
      <c r="C772" s="3" t="s">
        <v>311</v>
      </c>
      <c r="D772" s="3" t="s">
        <v>24</v>
      </c>
      <c r="E772" s="4" t="s">
        <v>37</v>
      </c>
      <c r="F772" s="3">
        <v>28</v>
      </c>
      <c r="G772" s="21">
        <v>6.5</v>
      </c>
      <c r="H772" s="21">
        <v>0.79</v>
      </c>
    </row>
    <row r="773" spans="2:8" x14ac:dyDescent="0.2">
      <c r="B773" s="3">
        <v>300770</v>
      </c>
      <c r="C773" s="3" t="s">
        <v>310</v>
      </c>
      <c r="D773" s="3" t="s">
        <v>24</v>
      </c>
      <c r="E773" s="4" t="s">
        <v>37</v>
      </c>
      <c r="F773" s="3">
        <v>14</v>
      </c>
      <c r="G773" s="21">
        <v>7.6</v>
      </c>
      <c r="H773" s="21">
        <v>0.61</v>
      </c>
    </row>
    <row r="774" spans="2:8" x14ac:dyDescent="0.2">
      <c r="B774" s="3">
        <v>300771</v>
      </c>
      <c r="C774" s="3" t="s">
        <v>309</v>
      </c>
      <c r="D774" s="3" t="s">
        <v>18</v>
      </c>
      <c r="E774" s="4" t="s">
        <v>37</v>
      </c>
      <c r="F774" s="3">
        <v>20</v>
      </c>
      <c r="G774" s="21">
        <v>7.8</v>
      </c>
      <c r="H774" s="21">
        <v>0.8</v>
      </c>
    </row>
    <row r="775" spans="2:8" x14ac:dyDescent="0.2">
      <c r="B775" s="3">
        <v>300772</v>
      </c>
      <c r="C775" s="3" t="s">
        <v>308</v>
      </c>
      <c r="D775" s="3" t="s">
        <v>18</v>
      </c>
      <c r="E775" s="4" t="s">
        <v>37</v>
      </c>
      <c r="F775" s="3">
        <v>21</v>
      </c>
      <c r="G775" s="21">
        <v>7.9</v>
      </c>
      <c r="H775" s="21">
        <v>0.43</v>
      </c>
    </row>
    <row r="776" spans="2:8" x14ac:dyDescent="0.2">
      <c r="B776" s="3">
        <v>300773</v>
      </c>
      <c r="C776" s="3" t="s">
        <v>307</v>
      </c>
      <c r="D776" s="3" t="s">
        <v>15</v>
      </c>
      <c r="E776" s="4" t="s">
        <v>37</v>
      </c>
      <c r="F776" s="3">
        <v>28</v>
      </c>
      <c r="G776" s="21">
        <v>5.0999999999999996</v>
      </c>
      <c r="H776" s="21">
        <v>0.78</v>
      </c>
    </row>
    <row r="777" spans="2:8" x14ac:dyDescent="0.2">
      <c r="B777" s="3">
        <v>300774</v>
      </c>
      <c r="C777" s="3" t="s">
        <v>306</v>
      </c>
      <c r="D777" s="3" t="s">
        <v>16</v>
      </c>
      <c r="E777" s="4" t="s">
        <v>37</v>
      </c>
      <c r="F777" s="3">
        <v>7</v>
      </c>
      <c r="G777" s="21">
        <v>5.5</v>
      </c>
      <c r="H777" s="21">
        <v>0.55000000000000004</v>
      </c>
    </row>
    <row r="778" spans="2:8" x14ac:dyDescent="0.2">
      <c r="B778" s="3">
        <v>300775</v>
      </c>
      <c r="C778" s="3" t="s">
        <v>305</v>
      </c>
      <c r="D778" s="3" t="s">
        <v>20</v>
      </c>
      <c r="E778" s="4" t="s">
        <v>37</v>
      </c>
      <c r="F778" s="3">
        <v>5</v>
      </c>
      <c r="G778" s="21">
        <v>6.1</v>
      </c>
      <c r="H778" s="21">
        <v>0.59</v>
      </c>
    </row>
    <row r="779" spans="2:8" x14ac:dyDescent="0.2">
      <c r="B779" s="3">
        <v>300776</v>
      </c>
      <c r="C779" s="3" t="s">
        <v>304</v>
      </c>
      <c r="D779" s="3" t="s">
        <v>24</v>
      </c>
      <c r="E779" s="4" t="s">
        <v>37</v>
      </c>
      <c r="F779" s="3">
        <v>16</v>
      </c>
      <c r="G779" s="21">
        <v>7.9</v>
      </c>
      <c r="H779" s="21">
        <v>0.53</v>
      </c>
    </row>
    <row r="780" spans="2:8" x14ac:dyDescent="0.2">
      <c r="B780" s="3">
        <v>300777</v>
      </c>
      <c r="C780" s="3" t="s">
        <v>303</v>
      </c>
      <c r="D780" s="3" t="s">
        <v>18</v>
      </c>
      <c r="E780" s="4" t="s">
        <v>37</v>
      </c>
      <c r="F780" s="3">
        <v>27</v>
      </c>
      <c r="G780" s="21">
        <v>5.3</v>
      </c>
      <c r="H780" s="21">
        <v>0.22</v>
      </c>
    </row>
    <row r="781" spans="2:8" x14ac:dyDescent="0.2">
      <c r="B781" s="3">
        <v>300778</v>
      </c>
      <c r="C781" s="3" t="s">
        <v>228</v>
      </c>
      <c r="D781" s="3" t="s">
        <v>24</v>
      </c>
      <c r="E781" s="4" t="s">
        <v>37</v>
      </c>
      <c r="F781" s="3">
        <v>24</v>
      </c>
      <c r="G781" s="21">
        <v>8</v>
      </c>
      <c r="H781" s="21">
        <v>0.73</v>
      </c>
    </row>
    <row r="782" spans="2:8" x14ac:dyDescent="0.2">
      <c r="B782" s="3">
        <v>300779</v>
      </c>
      <c r="C782" s="3" t="s">
        <v>302</v>
      </c>
      <c r="D782" s="3" t="s">
        <v>25</v>
      </c>
      <c r="E782" s="4" t="s">
        <v>37</v>
      </c>
      <c r="F782" s="3">
        <v>24</v>
      </c>
      <c r="G782" s="21">
        <v>5.9</v>
      </c>
      <c r="H782" s="21">
        <v>0.84</v>
      </c>
    </row>
    <row r="783" spans="2:8" x14ac:dyDescent="0.2">
      <c r="B783" s="3">
        <v>300780</v>
      </c>
      <c r="C783" s="3" t="s">
        <v>301</v>
      </c>
      <c r="D783" s="3" t="s">
        <v>25</v>
      </c>
      <c r="E783" s="4" t="s">
        <v>37</v>
      </c>
      <c r="F783" s="3">
        <v>15</v>
      </c>
      <c r="G783" s="21">
        <v>6.9</v>
      </c>
      <c r="H783" s="21">
        <v>0.59</v>
      </c>
    </row>
    <row r="784" spans="2:8" x14ac:dyDescent="0.2">
      <c r="B784" s="3">
        <v>300781</v>
      </c>
      <c r="C784" s="3" t="s">
        <v>300</v>
      </c>
      <c r="D784" s="3" t="s">
        <v>22</v>
      </c>
      <c r="E784" s="4" t="s">
        <v>37</v>
      </c>
      <c r="F784" s="3">
        <v>22</v>
      </c>
      <c r="G784" s="21">
        <v>7.5</v>
      </c>
      <c r="H784" s="21">
        <v>0.19</v>
      </c>
    </row>
    <row r="785" spans="2:8" x14ac:dyDescent="0.2">
      <c r="B785" s="3">
        <v>300782</v>
      </c>
      <c r="C785" s="3" t="s">
        <v>299</v>
      </c>
      <c r="D785" s="3" t="s">
        <v>18</v>
      </c>
      <c r="E785" s="4" t="s">
        <v>37</v>
      </c>
      <c r="F785" s="3">
        <v>13</v>
      </c>
      <c r="G785" s="21">
        <v>6</v>
      </c>
      <c r="H785" s="21">
        <v>0.47</v>
      </c>
    </row>
    <row r="786" spans="2:8" x14ac:dyDescent="0.2">
      <c r="B786" s="3">
        <v>300783</v>
      </c>
      <c r="C786" s="3" t="s">
        <v>298</v>
      </c>
      <c r="D786" s="3" t="s">
        <v>22</v>
      </c>
      <c r="E786" s="4" t="s">
        <v>37</v>
      </c>
      <c r="F786" s="3">
        <v>27</v>
      </c>
      <c r="G786" s="21">
        <v>6</v>
      </c>
      <c r="H786" s="21">
        <v>0.1</v>
      </c>
    </row>
    <row r="787" spans="2:8" x14ac:dyDescent="0.2">
      <c r="B787" s="3">
        <v>300784</v>
      </c>
      <c r="C787" s="3" t="s">
        <v>297</v>
      </c>
      <c r="D787" s="3" t="s">
        <v>14</v>
      </c>
      <c r="E787" s="4" t="s">
        <v>37</v>
      </c>
      <c r="F787" s="3">
        <v>10</v>
      </c>
      <c r="G787" s="21">
        <v>6.6</v>
      </c>
      <c r="H787" s="21">
        <v>0.57999999999999996</v>
      </c>
    </row>
    <row r="788" spans="2:8" x14ac:dyDescent="0.2">
      <c r="B788" s="3">
        <v>300785</v>
      </c>
      <c r="C788" s="3" t="s">
        <v>280</v>
      </c>
      <c r="D788" s="3" t="s">
        <v>24</v>
      </c>
      <c r="E788" s="4" t="s">
        <v>37</v>
      </c>
      <c r="F788" s="3">
        <v>13</v>
      </c>
      <c r="G788" s="21">
        <v>7.1</v>
      </c>
      <c r="H788" s="21">
        <v>0.76</v>
      </c>
    </row>
    <row r="789" spans="2:8" x14ac:dyDescent="0.2">
      <c r="B789" s="3">
        <v>300786</v>
      </c>
      <c r="C789" s="3" t="s">
        <v>296</v>
      </c>
      <c r="D789" s="3" t="s">
        <v>18</v>
      </c>
      <c r="E789" s="4" t="s">
        <v>37</v>
      </c>
      <c r="F789" s="3">
        <v>9</v>
      </c>
      <c r="G789" s="21">
        <v>7.9</v>
      </c>
      <c r="H789" s="21">
        <v>0.79</v>
      </c>
    </row>
    <row r="790" spans="2:8" x14ac:dyDescent="0.2">
      <c r="B790" s="3">
        <v>300787</v>
      </c>
      <c r="C790" s="3" t="s">
        <v>295</v>
      </c>
      <c r="D790" s="3" t="s">
        <v>23</v>
      </c>
      <c r="E790" s="4" t="s">
        <v>37</v>
      </c>
      <c r="F790" s="3">
        <v>23</v>
      </c>
      <c r="G790" s="21">
        <v>8.5</v>
      </c>
      <c r="H790" s="21">
        <v>0.76</v>
      </c>
    </row>
    <row r="791" spans="2:8" x14ac:dyDescent="0.2">
      <c r="B791" s="3">
        <v>300788</v>
      </c>
      <c r="C791" s="3" t="s">
        <v>294</v>
      </c>
      <c r="D791" s="3" t="s">
        <v>15</v>
      </c>
      <c r="E791" s="4" t="s">
        <v>37</v>
      </c>
      <c r="F791" s="3">
        <v>14</v>
      </c>
      <c r="G791" s="21">
        <v>5.4</v>
      </c>
      <c r="H791" s="21">
        <v>0.38</v>
      </c>
    </row>
    <row r="792" spans="2:8" x14ac:dyDescent="0.2">
      <c r="B792" s="3">
        <v>300789</v>
      </c>
      <c r="C792" s="3" t="s">
        <v>293</v>
      </c>
      <c r="D792" s="3" t="s">
        <v>20</v>
      </c>
      <c r="E792" s="4" t="s">
        <v>37</v>
      </c>
      <c r="F792" s="3">
        <v>18</v>
      </c>
      <c r="G792" s="21">
        <v>5.2</v>
      </c>
      <c r="H792" s="21">
        <v>0.78</v>
      </c>
    </row>
    <row r="793" spans="2:8" x14ac:dyDescent="0.2">
      <c r="B793" s="3">
        <v>300790</v>
      </c>
      <c r="C793" s="3" t="s">
        <v>292</v>
      </c>
      <c r="D793" s="3" t="s">
        <v>15</v>
      </c>
      <c r="E793" s="4" t="s">
        <v>37</v>
      </c>
      <c r="F793" s="3">
        <v>6</v>
      </c>
      <c r="G793" s="21">
        <v>7.6</v>
      </c>
      <c r="H793" s="21">
        <v>0.18</v>
      </c>
    </row>
    <row r="794" spans="2:8" x14ac:dyDescent="0.2">
      <c r="B794" s="3">
        <v>300791</v>
      </c>
      <c r="C794" s="3" t="s">
        <v>291</v>
      </c>
      <c r="D794" s="3" t="s">
        <v>22</v>
      </c>
      <c r="E794" s="4" t="s">
        <v>37</v>
      </c>
      <c r="F794" s="3">
        <v>15</v>
      </c>
      <c r="G794" s="21">
        <v>6.9</v>
      </c>
      <c r="H794" s="21">
        <v>0.55000000000000004</v>
      </c>
    </row>
    <row r="795" spans="2:8" x14ac:dyDescent="0.2">
      <c r="B795" s="3">
        <v>300792</v>
      </c>
      <c r="C795" s="3" t="s">
        <v>290</v>
      </c>
      <c r="D795" s="3" t="s">
        <v>15</v>
      </c>
      <c r="E795" s="4" t="s">
        <v>37</v>
      </c>
      <c r="F795" s="3">
        <v>24</v>
      </c>
      <c r="G795" s="21">
        <v>7.9</v>
      </c>
      <c r="H795" s="21">
        <v>0.86</v>
      </c>
    </row>
    <row r="796" spans="2:8" x14ac:dyDescent="0.2">
      <c r="B796" s="3">
        <v>300793</v>
      </c>
      <c r="C796" s="3" t="s">
        <v>289</v>
      </c>
      <c r="D796" s="3" t="s">
        <v>25</v>
      </c>
      <c r="E796" s="4" t="s">
        <v>37</v>
      </c>
      <c r="F796" s="3">
        <v>18</v>
      </c>
      <c r="G796" s="21">
        <v>6.2</v>
      </c>
      <c r="H796" s="21">
        <v>0.68</v>
      </c>
    </row>
    <row r="797" spans="2:8" x14ac:dyDescent="0.2">
      <c r="B797" s="3">
        <v>300794</v>
      </c>
      <c r="C797" s="3" t="s">
        <v>288</v>
      </c>
      <c r="D797" s="3" t="s">
        <v>20</v>
      </c>
      <c r="E797" s="4" t="s">
        <v>37</v>
      </c>
      <c r="F797" s="3">
        <v>21</v>
      </c>
      <c r="G797" s="21">
        <v>7.7</v>
      </c>
      <c r="H797" s="21">
        <v>0.38</v>
      </c>
    </row>
    <row r="798" spans="2:8" x14ac:dyDescent="0.2">
      <c r="B798" s="3">
        <v>300795</v>
      </c>
      <c r="C798" s="3" t="s">
        <v>287</v>
      </c>
      <c r="D798" s="3" t="s">
        <v>20</v>
      </c>
      <c r="E798" s="4" t="s">
        <v>37</v>
      </c>
      <c r="F798" s="3">
        <v>10</v>
      </c>
      <c r="G798" s="21">
        <v>5.7</v>
      </c>
      <c r="H798" s="21">
        <v>0.24</v>
      </c>
    </row>
    <row r="799" spans="2:8" x14ac:dyDescent="0.2">
      <c r="B799" s="3">
        <v>300796</v>
      </c>
      <c r="C799" s="3" t="s">
        <v>286</v>
      </c>
      <c r="D799" s="3" t="s">
        <v>26</v>
      </c>
      <c r="E799" s="4" t="s">
        <v>37</v>
      </c>
      <c r="F799" s="3">
        <v>25</v>
      </c>
      <c r="G799" s="21">
        <v>7</v>
      </c>
      <c r="H799" s="21">
        <v>0.44</v>
      </c>
    </row>
    <row r="800" spans="2:8" x14ac:dyDescent="0.2">
      <c r="B800" s="3">
        <v>300797</v>
      </c>
      <c r="C800" s="3" t="s">
        <v>285</v>
      </c>
      <c r="D800" s="3" t="s">
        <v>20</v>
      </c>
      <c r="E800" s="4" t="s">
        <v>37</v>
      </c>
      <c r="F800" s="3">
        <v>11</v>
      </c>
      <c r="G800" s="21">
        <v>6.4</v>
      </c>
      <c r="H800" s="21">
        <v>0.26</v>
      </c>
    </row>
    <row r="801" spans="2:8" x14ac:dyDescent="0.2">
      <c r="B801" s="3">
        <v>300798</v>
      </c>
      <c r="C801" s="3" t="s">
        <v>284</v>
      </c>
      <c r="D801" s="3" t="s">
        <v>18</v>
      </c>
      <c r="E801" s="4" t="s">
        <v>37</v>
      </c>
      <c r="F801" s="3">
        <v>7</v>
      </c>
      <c r="G801" s="21">
        <v>7.1</v>
      </c>
      <c r="H801" s="21">
        <v>0.2</v>
      </c>
    </row>
    <row r="802" spans="2:8" x14ac:dyDescent="0.2">
      <c r="B802" s="3">
        <v>300799</v>
      </c>
      <c r="C802" s="3" t="s">
        <v>283</v>
      </c>
      <c r="D802" s="3" t="s">
        <v>20</v>
      </c>
      <c r="E802" s="4" t="s">
        <v>37</v>
      </c>
      <c r="F802" s="3">
        <v>25</v>
      </c>
      <c r="G802" s="21">
        <v>8.4</v>
      </c>
      <c r="H802" s="21">
        <v>0.64</v>
      </c>
    </row>
    <row r="803" spans="2:8" x14ac:dyDescent="0.2">
      <c r="B803" s="3">
        <v>300800</v>
      </c>
      <c r="C803" s="3" t="s">
        <v>282</v>
      </c>
      <c r="D803" s="3" t="s">
        <v>20</v>
      </c>
      <c r="E803" s="4" t="s">
        <v>37</v>
      </c>
      <c r="F803" s="3">
        <v>5</v>
      </c>
      <c r="G803" s="21">
        <v>5.6</v>
      </c>
      <c r="H803" s="21">
        <v>0.39</v>
      </c>
    </row>
    <row r="804" spans="2:8" x14ac:dyDescent="0.2">
      <c r="B804" s="3">
        <v>300801</v>
      </c>
      <c r="C804" s="3" t="s">
        <v>281</v>
      </c>
      <c r="D804" s="3" t="s">
        <v>24</v>
      </c>
      <c r="E804" s="4" t="s">
        <v>37</v>
      </c>
      <c r="F804" s="3">
        <v>15</v>
      </c>
      <c r="G804" s="21">
        <v>7.1</v>
      </c>
      <c r="H804" s="21">
        <v>0.36</v>
      </c>
    </row>
    <row r="805" spans="2:8" x14ac:dyDescent="0.2">
      <c r="B805" s="3">
        <v>300802</v>
      </c>
      <c r="C805" s="3" t="s">
        <v>280</v>
      </c>
      <c r="D805" s="3" t="s">
        <v>24</v>
      </c>
      <c r="E805" s="4" t="s">
        <v>37</v>
      </c>
      <c r="F805" s="3">
        <v>17</v>
      </c>
      <c r="G805" s="21">
        <v>5.7</v>
      </c>
      <c r="H805" s="21">
        <v>0.22</v>
      </c>
    </row>
    <row r="806" spans="2:8" x14ac:dyDescent="0.2">
      <c r="B806" s="3">
        <v>300803</v>
      </c>
      <c r="C806" s="3" t="s">
        <v>279</v>
      </c>
      <c r="D806" s="3" t="s">
        <v>24</v>
      </c>
      <c r="E806" s="4" t="s">
        <v>37</v>
      </c>
      <c r="F806" s="3">
        <v>18</v>
      </c>
      <c r="G806" s="21">
        <v>6.6</v>
      </c>
      <c r="H806" s="21">
        <v>0.73</v>
      </c>
    </row>
    <row r="807" spans="2:8" x14ac:dyDescent="0.2">
      <c r="B807" s="3">
        <v>300804</v>
      </c>
      <c r="C807" s="3" t="s">
        <v>50</v>
      </c>
      <c r="D807" s="3" t="s">
        <v>16</v>
      </c>
      <c r="E807" s="4" t="s">
        <v>37</v>
      </c>
      <c r="F807" s="3">
        <v>14</v>
      </c>
      <c r="G807" s="21">
        <v>8.9</v>
      </c>
      <c r="H807" s="21">
        <v>0.78</v>
      </c>
    </row>
    <row r="808" spans="2:8" x14ac:dyDescent="0.2">
      <c r="B808" s="3">
        <v>300805</v>
      </c>
      <c r="C808" s="3" t="s">
        <v>278</v>
      </c>
      <c r="D808" s="3" t="s">
        <v>15</v>
      </c>
      <c r="E808" s="4" t="s">
        <v>37</v>
      </c>
      <c r="F808" s="3">
        <v>22</v>
      </c>
      <c r="G808" s="21">
        <v>7.7</v>
      </c>
      <c r="H808" s="21">
        <v>0.16</v>
      </c>
    </row>
    <row r="809" spans="2:8" x14ac:dyDescent="0.2">
      <c r="B809" s="3">
        <v>300806</v>
      </c>
      <c r="C809" s="3" t="s">
        <v>277</v>
      </c>
      <c r="D809" s="3" t="s">
        <v>19</v>
      </c>
      <c r="E809" s="4" t="s">
        <v>37</v>
      </c>
      <c r="F809" s="3">
        <v>9</v>
      </c>
      <c r="G809" s="21">
        <v>7</v>
      </c>
      <c r="H809" s="21">
        <v>0.22</v>
      </c>
    </row>
    <row r="810" spans="2:8" x14ac:dyDescent="0.2">
      <c r="B810" s="3">
        <v>300807</v>
      </c>
      <c r="C810" s="3" t="s">
        <v>276</v>
      </c>
      <c r="D810" s="3" t="s">
        <v>26</v>
      </c>
      <c r="E810" s="4" t="s">
        <v>37</v>
      </c>
      <c r="F810" s="3">
        <v>16</v>
      </c>
      <c r="G810" s="21">
        <v>8</v>
      </c>
      <c r="H810" s="21">
        <v>0.36</v>
      </c>
    </row>
    <row r="811" spans="2:8" x14ac:dyDescent="0.2">
      <c r="B811" s="3">
        <v>300808</v>
      </c>
      <c r="C811" s="3" t="s">
        <v>275</v>
      </c>
      <c r="D811" s="3" t="s">
        <v>18</v>
      </c>
      <c r="E811" s="4" t="s">
        <v>37</v>
      </c>
      <c r="F811" s="3">
        <v>6</v>
      </c>
      <c r="G811" s="21">
        <v>8.3000000000000007</v>
      </c>
      <c r="H811" s="21">
        <v>0.17</v>
      </c>
    </row>
    <row r="812" spans="2:8" x14ac:dyDescent="0.2">
      <c r="B812" s="3">
        <v>300809</v>
      </c>
      <c r="C812" s="3" t="s">
        <v>274</v>
      </c>
      <c r="D812" s="3" t="s">
        <v>15</v>
      </c>
      <c r="E812" s="4" t="s">
        <v>37</v>
      </c>
      <c r="F812" s="3">
        <v>8</v>
      </c>
      <c r="G812" s="21">
        <v>6.7</v>
      </c>
      <c r="H812" s="21">
        <v>0.41</v>
      </c>
    </row>
    <row r="813" spans="2:8" x14ac:dyDescent="0.2">
      <c r="B813" s="3">
        <v>300810</v>
      </c>
      <c r="C813" s="3" t="s">
        <v>273</v>
      </c>
      <c r="D813" s="3" t="s">
        <v>20</v>
      </c>
      <c r="E813" s="4" t="s">
        <v>37</v>
      </c>
      <c r="F813" s="3">
        <v>29</v>
      </c>
      <c r="G813" s="21">
        <v>7.2</v>
      </c>
      <c r="H813" s="21">
        <v>0.84</v>
      </c>
    </row>
    <row r="814" spans="2:8" x14ac:dyDescent="0.2">
      <c r="B814" s="3">
        <v>300811</v>
      </c>
      <c r="C814" s="3" t="s">
        <v>272</v>
      </c>
      <c r="D814" s="3" t="s">
        <v>25</v>
      </c>
      <c r="E814" s="4" t="s">
        <v>37</v>
      </c>
      <c r="F814" s="3">
        <v>12</v>
      </c>
      <c r="G814" s="21">
        <v>8</v>
      </c>
      <c r="H814" s="21">
        <v>0.56999999999999995</v>
      </c>
    </row>
    <row r="815" spans="2:8" x14ac:dyDescent="0.2">
      <c r="B815" s="3">
        <v>300812</v>
      </c>
      <c r="C815" s="3" t="s">
        <v>271</v>
      </c>
      <c r="D815" s="3" t="s">
        <v>24</v>
      </c>
      <c r="E815" s="4" t="s">
        <v>37</v>
      </c>
      <c r="F815" s="3">
        <v>24</v>
      </c>
      <c r="G815" s="21">
        <v>8.6999999999999993</v>
      </c>
      <c r="H815" s="21">
        <v>0.18</v>
      </c>
    </row>
    <row r="816" spans="2:8" x14ac:dyDescent="0.2">
      <c r="B816" s="3">
        <v>300813</v>
      </c>
      <c r="C816" s="3" t="s">
        <v>225</v>
      </c>
      <c r="D816" s="3" t="s">
        <v>24</v>
      </c>
      <c r="E816" s="4" t="s">
        <v>37</v>
      </c>
      <c r="F816" s="3">
        <v>29</v>
      </c>
      <c r="G816" s="21">
        <v>5.3</v>
      </c>
      <c r="H816" s="21">
        <v>0.8</v>
      </c>
    </row>
    <row r="817" spans="2:8" x14ac:dyDescent="0.2">
      <c r="B817" s="3">
        <v>300814</v>
      </c>
      <c r="C817" s="3" t="s">
        <v>270</v>
      </c>
      <c r="D817" s="3" t="s">
        <v>20</v>
      </c>
      <c r="E817" s="4" t="s">
        <v>37</v>
      </c>
      <c r="F817" s="3">
        <v>27</v>
      </c>
      <c r="G817" s="21">
        <v>6</v>
      </c>
      <c r="H817" s="21">
        <v>0.78</v>
      </c>
    </row>
    <row r="818" spans="2:8" x14ac:dyDescent="0.2">
      <c r="B818" s="3">
        <v>300815</v>
      </c>
      <c r="C818" s="3" t="s">
        <v>219</v>
      </c>
      <c r="D818" s="3" t="s">
        <v>19</v>
      </c>
      <c r="E818" s="4" t="s">
        <v>37</v>
      </c>
      <c r="F818" s="3">
        <v>24</v>
      </c>
      <c r="G818" s="21">
        <v>7.7</v>
      </c>
      <c r="H818" s="21">
        <v>0.1</v>
      </c>
    </row>
    <row r="819" spans="2:8" x14ac:dyDescent="0.2">
      <c r="B819" s="3">
        <v>300816</v>
      </c>
      <c r="C819" s="3" t="s">
        <v>269</v>
      </c>
      <c r="D819" s="3" t="s">
        <v>20</v>
      </c>
      <c r="E819" s="4" t="s">
        <v>37</v>
      </c>
      <c r="F819" s="3">
        <v>27</v>
      </c>
      <c r="G819" s="21">
        <v>6.2</v>
      </c>
      <c r="H819" s="21">
        <v>0.78</v>
      </c>
    </row>
    <row r="820" spans="2:8" x14ac:dyDescent="0.2">
      <c r="B820" s="3">
        <v>300817</v>
      </c>
      <c r="C820" s="3" t="s">
        <v>268</v>
      </c>
      <c r="D820" s="3" t="s">
        <v>14</v>
      </c>
      <c r="E820" s="4" t="s">
        <v>37</v>
      </c>
      <c r="F820" s="3">
        <v>20</v>
      </c>
      <c r="G820" s="21">
        <v>6.8</v>
      </c>
      <c r="H820" s="21">
        <v>0.52</v>
      </c>
    </row>
    <row r="821" spans="2:8" x14ac:dyDescent="0.2">
      <c r="B821" s="3">
        <v>300818</v>
      </c>
      <c r="C821" s="3" t="s">
        <v>267</v>
      </c>
      <c r="D821" s="3" t="s">
        <v>25</v>
      </c>
      <c r="E821" s="4" t="s">
        <v>37</v>
      </c>
      <c r="F821" s="3">
        <v>16</v>
      </c>
      <c r="G821" s="21">
        <v>6.2</v>
      </c>
      <c r="H821" s="21">
        <v>0.55000000000000004</v>
      </c>
    </row>
    <row r="822" spans="2:8" x14ac:dyDescent="0.2">
      <c r="B822" s="3">
        <v>300819</v>
      </c>
      <c r="C822" s="3" t="s">
        <v>266</v>
      </c>
      <c r="D822" s="3" t="s">
        <v>22</v>
      </c>
      <c r="E822" s="4" t="s">
        <v>37</v>
      </c>
      <c r="F822" s="3">
        <v>13</v>
      </c>
      <c r="G822" s="21">
        <v>8.1999999999999993</v>
      </c>
      <c r="H822" s="21">
        <v>0.1</v>
      </c>
    </row>
    <row r="823" spans="2:8" x14ac:dyDescent="0.2">
      <c r="B823" s="3">
        <v>300820</v>
      </c>
      <c r="C823" s="3" t="s">
        <v>265</v>
      </c>
      <c r="D823" s="3" t="s">
        <v>24</v>
      </c>
      <c r="E823" s="4" t="s">
        <v>37</v>
      </c>
      <c r="F823" s="3">
        <v>12</v>
      </c>
      <c r="G823" s="21">
        <v>6.5</v>
      </c>
      <c r="H823" s="21">
        <v>0.11</v>
      </c>
    </row>
    <row r="824" spans="2:8" x14ac:dyDescent="0.2">
      <c r="B824" s="3">
        <v>300821</v>
      </c>
      <c r="C824" s="3" t="s">
        <v>264</v>
      </c>
      <c r="D824" s="3" t="s">
        <v>24</v>
      </c>
      <c r="E824" s="4" t="s">
        <v>37</v>
      </c>
      <c r="F824" s="3">
        <v>22</v>
      </c>
      <c r="G824" s="21">
        <v>5.8</v>
      </c>
      <c r="H824" s="21">
        <v>0.26</v>
      </c>
    </row>
    <row r="825" spans="2:8" x14ac:dyDescent="0.2">
      <c r="B825" s="3">
        <v>300822</v>
      </c>
      <c r="C825" s="3" t="s">
        <v>263</v>
      </c>
      <c r="D825" s="3" t="s">
        <v>23</v>
      </c>
      <c r="E825" s="4" t="s">
        <v>37</v>
      </c>
      <c r="F825" s="3">
        <v>22</v>
      </c>
      <c r="G825" s="21">
        <v>7.5</v>
      </c>
      <c r="H825" s="21">
        <v>0.63</v>
      </c>
    </row>
    <row r="826" spans="2:8" x14ac:dyDescent="0.2">
      <c r="B826" s="3">
        <v>300823</v>
      </c>
      <c r="C826" s="3" t="s">
        <v>262</v>
      </c>
      <c r="D826" s="3" t="s">
        <v>23</v>
      </c>
      <c r="E826" s="4" t="s">
        <v>37</v>
      </c>
      <c r="F826" s="3">
        <v>20</v>
      </c>
      <c r="G826" s="21">
        <v>7</v>
      </c>
      <c r="H826" s="21">
        <v>0.77</v>
      </c>
    </row>
    <row r="827" spans="2:8" x14ac:dyDescent="0.2">
      <c r="B827" s="3">
        <v>300824</v>
      </c>
      <c r="C827" s="3" t="s">
        <v>261</v>
      </c>
      <c r="D827" s="3" t="s">
        <v>23</v>
      </c>
      <c r="E827" s="4" t="s">
        <v>37</v>
      </c>
      <c r="F827" s="3">
        <v>8</v>
      </c>
      <c r="G827" s="21">
        <v>6.4</v>
      </c>
      <c r="H827" s="21">
        <v>0.57999999999999996</v>
      </c>
    </row>
    <row r="828" spans="2:8" x14ac:dyDescent="0.2">
      <c r="B828" s="3">
        <v>300825</v>
      </c>
      <c r="C828" s="3" t="s">
        <v>260</v>
      </c>
      <c r="D828" s="3" t="s">
        <v>19</v>
      </c>
      <c r="E828" s="4" t="s">
        <v>37</v>
      </c>
      <c r="F828" s="3">
        <v>6</v>
      </c>
      <c r="G828" s="21">
        <v>8.8000000000000007</v>
      </c>
      <c r="H828" s="21">
        <v>0.56000000000000005</v>
      </c>
    </row>
    <row r="829" spans="2:8" x14ac:dyDescent="0.2">
      <c r="B829" s="3">
        <v>300826</v>
      </c>
      <c r="C829" s="3" t="s">
        <v>259</v>
      </c>
      <c r="D829" s="3" t="s">
        <v>26</v>
      </c>
      <c r="E829" s="4" t="s">
        <v>37</v>
      </c>
      <c r="F829" s="3">
        <v>9</v>
      </c>
      <c r="G829" s="21">
        <v>7.8</v>
      </c>
      <c r="H829" s="21">
        <v>0.41</v>
      </c>
    </row>
    <row r="830" spans="2:8" x14ac:dyDescent="0.2">
      <c r="B830" s="3">
        <v>300827</v>
      </c>
      <c r="C830" s="3" t="s">
        <v>258</v>
      </c>
      <c r="D830" s="3" t="s">
        <v>18</v>
      </c>
      <c r="E830" s="4" t="s">
        <v>37</v>
      </c>
      <c r="F830" s="3">
        <v>25</v>
      </c>
      <c r="G830" s="21">
        <v>8.6999999999999993</v>
      </c>
      <c r="H830" s="21">
        <v>0.13</v>
      </c>
    </row>
    <row r="831" spans="2:8" x14ac:dyDescent="0.2">
      <c r="B831" s="3">
        <v>300828</v>
      </c>
      <c r="C831" s="3" t="s">
        <v>257</v>
      </c>
      <c r="D831" s="3" t="s">
        <v>20</v>
      </c>
      <c r="E831" s="4" t="s">
        <v>37</v>
      </c>
      <c r="F831" s="3">
        <v>18</v>
      </c>
      <c r="G831" s="21">
        <v>6.8</v>
      </c>
      <c r="H831" s="21">
        <v>0.46</v>
      </c>
    </row>
    <row r="832" spans="2:8" x14ac:dyDescent="0.2">
      <c r="B832" s="3">
        <v>300829</v>
      </c>
      <c r="C832" s="3" t="s">
        <v>256</v>
      </c>
      <c r="D832" s="3" t="s">
        <v>15</v>
      </c>
      <c r="E832" s="4" t="s">
        <v>37</v>
      </c>
      <c r="F832" s="3">
        <v>30</v>
      </c>
      <c r="G832" s="21">
        <v>6.7</v>
      </c>
      <c r="H832" s="21">
        <v>0.49</v>
      </c>
    </row>
    <row r="833" spans="2:8" x14ac:dyDescent="0.2">
      <c r="B833" s="3">
        <v>300830</v>
      </c>
      <c r="C833" s="3" t="s">
        <v>255</v>
      </c>
      <c r="D833" s="3" t="s">
        <v>15</v>
      </c>
      <c r="E833" s="4" t="s">
        <v>37</v>
      </c>
      <c r="F833" s="3">
        <v>13</v>
      </c>
      <c r="G833" s="21">
        <v>6.6</v>
      </c>
      <c r="H833" s="21">
        <v>0.66</v>
      </c>
    </row>
    <row r="834" spans="2:8" x14ac:dyDescent="0.2">
      <c r="B834" s="3">
        <v>300831</v>
      </c>
      <c r="C834" s="3" t="s">
        <v>254</v>
      </c>
      <c r="D834" s="3" t="s">
        <v>23</v>
      </c>
      <c r="E834" s="4" t="s">
        <v>37</v>
      </c>
      <c r="F834" s="3">
        <v>30</v>
      </c>
      <c r="G834" s="21">
        <v>7.6</v>
      </c>
      <c r="H834" s="21">
        <v>0.65</v>
      </c>
    </row>
    <row r="835" spans="2:8" x14ac:dyDescent="0.2">
      <c r="B835" s="3">
        <v>300832</v>
      </c>
      <c r="C835" s="3" t="s">
        <v>253</v>
      </c>
      <c r="D835" s="3" t="s">
        <v>26</v>
      </c>
      <c r="E835" s="4" t="s">
        <v>37</v>
      </c>
      <c r="F835" s="3">
        <v>29</v>
      </c>
      <c r="G835" s="21">
        <v>6.3</v>
      </c>
      <c r="H835" s="21">
        <v>0.79</v>
      </c>
    </row>
    <row r="836" spans="2:8" x14ac:dyDescent="0.2">
      <c r="B836" s="3">
        <v>300833</v>
      </c>
      <c r="C836" s="3" t="s">
        <v>252</v>
      </c>
      <c r="D836" s="3" t="s">
        <v>15</v>
      </c>
      <c r="E836" s="4" t="s">
        <v>37</v>
      </c>
      <c r="F836" s="3">
        <v>10</v>
      </c>
      <c r="G836" s="21">
        <v>8.1</v>
      </c>
      <c r="H836" s="21">
        <v>0.41</v>
      </c>
    </row>
    <row r="837" spans="2:8" x14ac:dyDescent="0.2">
      <c r="B837" s="3">
        <v>300834</v>
      </c>
      <c r="C837" s="3" t="s">
        <v>251</v>
      </c>
      <c r="D837" s="3" t="s">
        <v>15</v>
      </c>
      <c r="E837" s="4" t="s">
        <v>37</v>
      </c>
      <c r="F837" s="3">
        <v>29</v>
      </c>
      <c r="G837" s="21">
        <v>5.0999999999999996</v>
      </c>
      <c r="H837" s="21">
        <v>0.84</v>
      </c>
    </row>
    <row r="838" spans="2:8" x14ac:dyDescent="0.2">
      <c r="B838" s="3">
        <v>300835</v>
      </c>
      <c r="C838" s="3" t="s">
        <v>250</v>
      </c>
      <c r="D838" s="3" t="s">
        <v>15</v>
      </c>
      <c r="E838" s="4" t="s">
        <v>37</v>
      </c>
      <c r="F838" s="3">
        <v>16</v>
      </c>
      <c r="G838" s="21">
        <v>7.6</v>
      </c>
      <c r="H838" s="21">
        <v>0.19</v>
      </c>
    </row>
    <row r="839" spans="2:8" x14ac:dyDescent="0.2">
      <c r="B839" s="3">
        <v>300836</v>
      </c>
      <c r="C839" s="3" t="s">
        <v>249</v>
      </c>
      <c r="D839" s="3" t="s">
        <v>15</v>
      </c>
      <c r="E839" s="4" t="s">
        <v>37</v>
      </c>
      <c r="F839" s="3">
        <v>12</v>
      </c>
      <c r="G839" s="21">
        <v>7.5</v>
      </c>
      <c r="H839" s="21">
        <v>0.36</v>
      </c>
    </row>
    <row r="840" spans="2:8" x14ac:dyDescent="0.2">
      <c r="B840" s="3">
        <v>300837</v>
      </c>
      <c r="C840" s="3" t="s">
        <v>248</v>
      </c>
      <c r="D840" s="3" t="s">
        <v>15</v>
      </c>
      <c r="E840" s="4" t="s">
        <v>37</v>
      </c>
      <c r="F840" s="3">
        <v>30</v>
      </c>
      <c r="G840" s="21">
        <v>6.8</v>
      </c>
      <c r="H840" s="21">
        <v>0.2</v>
      </c>
    </row>
    <row r="841" spans="2:8" x14ac:dyDescent="0.2">
      <c r="B841" s="3">
        <v>300838</v>
      </c>
      <c r="C841" s="3" t="s">
        <v>247</v>
      </c>
      <c r="D841" s="3" t="s">
        <v>15</v>
      </c>
      <c r="E841" s="4" t="s">
        <v>37</v>
      </c>
      <c r="F841" s="3">
        <v>28</v>
      </c>
      <c r="G841" s="21">
        <v>5.9</v>
      </c>
      <c r="H841" s="21">
        <v>0.51</v>
      </c>
    </row>
    <row r="842" spans="2:8" x14ac:dyDescent="0.2">
      <c r="B842" s="3">
        <v>300839</v>
      </c>
      <c r="C842" s="3" t="s">
        <v>246</v>
      </c>
      <c r="D842" s="3" t="s">
        <v>15</v>
      </c>
      <c r="E842" s="4" t="s">
        <v>37</v>
      </c>
      <c r="F842" s="3">
        <v>14</v>
      </c>
      <c r="G842" s="21">
        <v>6.6</v>
      </c>
      <c r="H842" s="21">
        <v>0.25</v>
      </c>
    </row>
    <row r="843" spans="2:8" x14ac:dyDescent="0.2">
      <c r="B843" s="3">
        <v>300840</v>
      </c>
      <c r="C843" s="3" t="s">
        <v>245</v>
      </c>
      <c r="D843" s="3" t="s">
        <v>20</v>
      </c>
      <c r="E843" s="4" t="s">
        <v>37</v>
      </c>
      <c r="F843" s="3">
        <v>20</v>
      </c>
      <c r="G843" s="21">
        <v>5</v>
      </c>
      <c r="H843" s="21">
        <v>0.17</v>
      </c>
    </row>
    <row r="844" spans="2:8" x14ac:dyDescent="0.2">
      <c r="B844" s="3">
        <v>300841</v>
      </c>
      <c r="C844" s="3" t="s">
        <v>244</v>
      </c>
      <c r="D844" s="3" t="s">
        <v>20</v>
      </c>
      <c r="E844" s="4" t="s">
        <v>37</v>
      </c>
      <c r="F844" s="3">
        <v>7</v>
      </c>
      <c r="G844" s="21">
        <v>6.5</v>
      </c>
      <c r="H844" s="21">
        <v>0.4</v>
      </c>
    </row>
    <row r="845" spans="2:8" x14ac:dyDescent="0.2">
      <c r="B845" s="3">
        <v>300842</v>
      </c>
      <c r="C845" s="3" t="s">
        <v>243</v>
      </c>
      <c r="D845" s="3" t="s">
        <v>17</v>
      </c>
      <c r="E845" s="4" t="s">
        <v>37</v>
      </c>
      <c r="F845" s="3">
        <v>29</v>
      </c>
      <c r="G845" s="21">
        <v>5.7</v>
      </c>
      <c r="H845" s="21">
        <v>0.33</v>
      </c>
    </row>
    <row r="846" spans="2:8" x14ac:dyDescent="0.2">
      <c r="B846" s="3">
        <v>300843</v>
      </c>
      <c r="C846" s="3" t="s">
        <v>242</v>
      </c>
      <c r="D846" s="3" t="s">
        <v>18</v>
      </c>
      <c r="E846" s="4" t="s">
        <v>37</v>
      </c>
      <c r="F846" s="3">
        <v>9</v>
      </c>
      <c r="G846" s="21">
        <v>6.6</v>
      </c>
      <c r="H846" s="21">
        <v>0.83</v>
      </c>
    </row>
    <row r="847" spans="2:8" x14ac:dyDescent="0.2">
      <c r="B847" s="3">
        <v>300844</v>
      </c>
      <c r="C847" s="3" t="s">
        <v>241</v>
      </c>
      <c r="D847" s="3" t="s">
        <v>20</v>
      </c>
      <c r="E847" s="4" t="s">
        <v>37</v>
      </c>
      <c r="F847" s="3">
        <v>11</v>
      </c>
      <c r="G847" s="21">
        <v>6.7</v>
      </c>
      <c r="H847" s="21">
        <v>0.76</v>
      </c>
    </row>
    <row r="848" spans="2:8" x14ac:dyDescent="0.2">
      <c r="B848" s="3">
        <v>300845</v>
      </c>
      <c r="C848" s="3" t="s">
        <v>119</v>
      </c>
      <c r="D848" s="3" t="s">
        <v>21</v>
      </c>
      <c r="E848" s="4" t="s">
        <v>37</v>
      </c>
      <c r="F848" s="3">
        <v>16</v>
      </c>
      <c r="G848" s="21">
        <v>8.3000000000000007</v>
      </c>
      <c r="H848" s="21">
        <v>0.38</v>
      </c>
    </row>
    <row r="849" spans="2:8" x14ac:dyDescent="0.2">
      <c r="B849" s="3">
        <v>300846</v>
      </c>
      <c r="C849" s="3" t="s">
        <v>240</v>
      </c>
      <c r="D849" s="3" t="s">
        <v>15</v>
      </c>
      <c r="E849" s="4" t="s">
        <v>37</v>
      </c>
      <c r="F849" s="3">
        <v>26</v>
      </c>
      <c r="G849" s="21">
        <v>7.5</v>
      </c>
      <c r="H849" s="21">
        <v>0.87</v>
      </c>
    </row>
    <row r="850" spans="2:8" x14ac:dyDescent="0.2">
      <c r="B850" s="3">
        <v>300847</v>
      </c>
      <c r="C850" s="3" t="s">
        <v>239</v>
      </c>
      <c r="D850" s="3" t="s">
        <v>19</v>
      </c>
      <c r="E850" s="4" t="s">
        <v>37</v>
      </c>
      <c r="F850" s="3">
        <v>25</v>
      </c>
      <c r="G850" s="21">
        <v>7.7</v>
      </c>
      <c r="H850" s="21">
        <v>0.22</v>
      </c>
    </row>
    <row r="851" spans="2:8" x14ac:dyDescent="0.2">
      <c r="B851" s="3">
        <v>300848</v>
      </c>
      <c r="C851" s="3" t="s">
        <v>238</v>
      </c>
      <c r="D851" s="3" t="s">
        <v>19</v>
      </c>
      <c r="E851" s="4" t="s">
        <v>37</v>
      </c>
      <c r="F851" s="3">
        <v>15</v>
      </c>
      <c r="G851" s="21">
        <v>8.3000000000000007</v>
      </c>
      <c r="H851" s="21">
        <v>0.53</v>
      </c>
    </row>
    <row r="852" spans="2:8" x14ac:dyDescent="0.2">
      <c r="B852" s="3">
        <v>300849</v>
      </c>
      <c r="C852" s="3" t="s">
        <v>237</v>
      </c>
      <c r="D852" s="3" t="s">
        <v>17</v>
      </c>
      <c r="E852" s="4" t="s">
        <v>37</v>
      </c>
      <c r="F852" s="3">
        <v>21</v>
      </c>
      <c r="G852" s="21">
        <v>5.7</v>
      </c>
      <c r="H852" s="21">
        <v>0.64</v>
      </c>
    </row>
    <row r="853" spans="2:8" x14ac:dyDescent="0.2">
      <c r="B853" s="3">
        <v>300850</v>
      </c>
      <c r="C853" s="3" t="s">
        <v>236</v>
      </c>
      <c r="D853" s="3" t="s">
        <v>20</v>
      </c>
      <c r="E853" s="4" t="s">
        <v>37</v>
      </c>
      <c r="F853" s="3">
        <v>14</v>
      </c>
      <c r="G853" s="21">
        <v>6.2</v>
      </c>
      <c r="H853" s="21">
        <v>0.27</v>
      </c>
    </row>
    <row r="854" spans="2:8" x14ac:dyDescent="0.2">
      <c r="B854" s="3">
        <v>300851</v>
      </c>
      <c r="C854" s="3" t="s">
        <v>235</v>
      </c>
      <c r="D854" s="3" t="s">
        <v>20</v>
      </c>
      <c r="E854" s="4" t="s">
        <v>37</v>
      </c>
      <c r="F854" s="3">
        <v>30</v>
      </c>
      <c r="G854" s="21">
        <v>6.9</v>
      </c>
      <c r="H854" s="21">
        <v>0.7</v>
      </c>
    </row>
    <row r="855" spans="2:8" x14ac:dyDescent="0.2">
      <c r="B855" s="3">
        <v>300852</v>
      </c>
      <c r="C855" s="3" t="s">
        <v>234</v>
      </c>
      <c r="D855" s="3" t="s">
        <v>26</v>
      </c>
      <c r="E855" s="4" t="s">
        <v>37</v>
      </c>
      <c r="F855" s="3">
        <v>5</v>
      </c>
      <c r="G855" s="21">
        <v>7.7</v>
      </c>
      <c r="H855" s="21">
        <v>0.88</v>
      </c>
    </row>
    <row r="856" spans="2:8" x14ac:dyDescent="0.2">
      <c r="B856" s="3">
        <v>300853</v>
      </c>
      <c r="C856" s="3" t="s">
        <v>233</v>
      </c>
      <c r="D856" s="3" t="s">
        <v>22</v>
      </c>
      <c r="E856" s="4" t="s">
        <v>37</v>
      </c>
      <c r="F856" s="3">
        <v>13</v>
      </c>
      <c r="G856" s="21">
        <v>7.5</v>
      </c>
      <c r="H856" s="21">
        <v>0.13</v>
      </c>
    </row>
    <row r="857" spans="2:8" x14ac:dyDescent="0.2">
      <c r="B857" s="3">
        <v>300854</v>
      </c>
      <c r="C857" s="3" t="s">
        <v>232</v>
      </c>
      <c r="D857" s="3" t="s">
        <v>20</v>
      </c>
      <c r="E857" s="4" t="s">
        <v>37</v>
      </c>
      <c r="F857" s="3">
        <v>29</v>
      </c>
      <c r="G857" s="21">
        <v>5.6</v>
      </c>
      <c r="H857" s="21">
        <v>0.73</v>
      </c>
    </row>
    <row r="858" spans="2:8" x14ac:dyDescent="0.2">
      <c r="B858" s="3">
        <v>300855</v>
      </c>
      <c r="C858" s="3" t="s">
        <v>231</v>
      </c>
      <c r="D858" s="3" t="s">
        <v>15</v>
      </c>
      <c r="E858" s="4" t="s">
        <v>37</v>
      </c>
      <c r="F858" s="3">
        <v>8</v>
      </c>
      <c r="G858" s="21">
        <v>5.4</v>
      </c>
      <c r="H858" s="21">
        <v>0.43</v>
      </c>
    </row>
    <row r="859" spans="2:8" x14ac:dyDescent="0.2">
      <c r="B859" s="3">
        <v>300856</v>
      </c>
      <c r="C859" s="3" t="s">
        <v>230</v>
      </c>
      <c r="D859" s="3" t="s">
        <v>23</v>
      </c>
      <c r="E859" s="4" t="s">
        <v>37</v>
      </c>
      <c r="F859" s="3">
        <v>7</v>
      </c>
      <c r="G859" s="21">
        <v>5.4</v>
      </c>
      <c r="H859" s="21">
        <v>0.74</v>
      </c>
    </row>
    <row r="860" spans="2:8" x14ac:dyDescent="0.2">
      <c r="B860" s="3">
        <v>300857</v>
      </c>
      <c r="C860" s="3" t="s">
        <v>229</v>
      </c>
      <c r="D860" s="3" t="s">
        <v>20</v>
      </c>
      <c r="E860" s="4" t="s">
        <v>37</v>
      </c>
      <c r="F860" s="3">
        <v>20</v>
      </c>
      <c r="G860" s="21">
        <v>8.8000000000000007</v>
      </c>
      <c r="H860" s="21">
        <v>0.74</v>
      </c>
    </row>
    <row r="861" spans="2:8" x14ac:dyDescent="0.2">
      <c r="B861" s="3">
        <v>300858</v>
      </c>
      <c r="C861" s="3" t="s">
        <v>144</v>
      </c>
      <c r="D861" s="3" t="s">
        <v>18</v>
      </c>
      <c r="E861" s="4" t="s">
        <v>37</v>
      </c>
      <c r="F861" s="3">
        <v>20</v>
      </c>
      <c r="G861" s="21">
        <v>5.6</v>
      </c>
      <c r="H861" s="21">
        <v>0.59</v>
      </c>
    </row>
    <row r="862" spans="2:8" x14ac:dyDescent="0.2">
      <c r="B862" s="3">
        <v>300859</v>
      </c>
      <c r="C862" s="3" t="s">
        <v>228</v>
      </c>
      <c r="D862" s="3" t="s">
        <v>24</v>
      </c>
      <c r="E862" s="4" t="s">
        <v>37</v>
      </c>
      <c r="F862" s="3">
        <v>6</v>
      </c>
      <c r="G862" s="21">
        <v>5.5</v>
      </c>
      <c r="H862" s="21">
        <v>0.44</v>
      </c>
    </row>
    <row r="863" spans="2:8" x14ac:dyDescent="0.2">
      <c r="B863" s="3">
        <v>300860</v>
      </c>
      <c r="C863" s="3" t="s">
        <v>227</v>
      </c>
      <c r="D863" s="3" t="s">
        <v>20</v>
      </c>
      <c r="E863" s="4" t="s">
        <v>37</v>
      </c>
      <c r="F863" s="3">
        <v>30</v>
      </c>
      <c r="G863" s="21">
        <v>7.9</v>
      </c>
      <c r="H863" s="21">
        <v>0.3</v>
      </c>
    </row>
    <row r="864" spans="2:8" x14ac:dyDescent="0.2">
      <c r="B864" s="3">
        <v>300861</v>
      </c>
      <c r="C864" s="3" t="s">
        <v>226</v>
      </c>
      <c r="D864" s="3" t="s">
        <v>24</v>
      </c>
      <c r="E864" s="4" t="s">
        <v>37</v>
      </c>
      <c r="F864" s="3">
        <v>21</v>
      </c>
      <c r="G864" s="21">
        <v>8.8000000000000007</v>
      </c>
      <c r="H864" s="21">
        <v>0.77</v>
      </c>
    </row>
    <row r="865" spans="2:8" x14ac:dyDescent="0.2">
      <c r="B865" s="3">
        <v>300862</v>
      </c>
      <c r="C865" s="3" t="s">
        <v>225</v>
      </c>
      <c r="D865" s="3" t="s">
        <v>24</v>
      </c>
      <c r="E865" s="4" t="s">
        <v>37</v>
      </c>
      <c r="F865" s="3">
        <v>22</v>
      </c>
      <c r="G865" s="21">
        <v>8</v>
      </c>
      <c r="H865" s="21">
        <v>0.5</v>
      </c>
    </row>
    <row r="866" spans="2:8" x14ac:dyDescent="0.2">
      <c r="B866" s="3">
        <v>300863</v>
      </c>
      <c r="C866" s="3" t="s">
        <v>224</v>
      </c>
      <c r="D866" s="3" t="s">
        <v>17</v>
      </c>
      <c r="E866" s="4" t="s">
        <v>37</v>
      </c>
      <c r="F866" s="3">
        <v>14</v>
      </c>
      <c r="G866" s="21">
        <v>9</v>
      </c>
      <c r="H866" s="21">
        <v>0.45</v>
      </c>
    </row>
    <row r="867" spans="2:8" x14ac:dyDescent="0.2">
      <c r="B867" s="3">
        <v>300864</v>
      </c>
      <c r="C867" s="3" t="s">
        <v>223</v>
      </c>
      <c r="D867" s="3" t="s">
        <v>26</v>
      </c>
      <c r="E867" s="4" t="s">
        <v>37</v>
      </c>
      <c r="F867" s="3">
        <v>18</v>
      </c>
      <c r="G867" s="21">
        <v>8.5</v>
      </c>
      <c r="H867" s="21">
        <v>0.32</v>
      </c>
    </row>
    <row r="868" spans="2:8" x14ac:dyDescent="0.2">
      <c r="B868" s="3">
        <v>300865</v>
      </c>
      <c r="C868" s="3" t="s">
        <v>222</v>
      </c>
      <c r="D868" s="3" t="s">
        <v>15</v>
      </c>
      <c r="E868" s="4" t="s">
        <v>37</v>
      </c>
      <c r="F868" s="3">
        <v>5</v>
      </c>
      <c r="G868" s="21">
        <v>8.6999999999999993</v>
      </c>
      <c r="H868" s="21">
        <v>0.56000000000000005</v>
      </c>
    </row>
    <row r="869" spans="2:8" x14ac:dyDescent="0.2">
      <c r="B869" s="3">
        <v>300866</v>
      </c>
      <c r="C869" s="3" t="s">
        <v>221</v>
      </c>
      <c r="D869" s="3" t="s">
        <v>18</v>
      </c>
      <c r="E869" s="4" t="s">
        <v>37</v>
      </c>
      <c r="F869" s="3">
        <v>10</v>
      </c>
      <c r="G869" s="21">
        <v>6.3</v>
      </c>
      <c r="H869" s="21">
        <v>0.59</v>
      </c>
    </row>
    <row r="870" spans="2:8" x14ac:dyDescent="0.2">
      <c r="B870" s="3">
        <v>300867</v>
      </c>
      <c r="C870" s="3" t="s">
        <v>220</v>
      </c>
      <c r="D870" s="3" t="s">
        <v>20</v>
      </c>
      <c r="E870" s="4" t="s">
        <v>37</v>
      </c>
      <c r="F870" s="3">
        <v>13</v>
      </c>
      <c r="G870" s="21">
        <v>7.3</v>
      </c>
      <c r="H870" s="21">
        <v>0.66</v>
      </c>
    </row>
    <row r="871" spans="2:8" x14ac:dyDescent="0.2">
      <c r="B871" s="3">
        <v>300868</v>
      </c>
      <c r="C871" s="3" t="s">
        <v>219</v>
      </c>
      <c r="D871" s="3" t="s">
        <v>19</v>
      </c>
      <c r="E871" s="4" t="s">
        <v>37</v>
      </c>
      <c r="F871" s="3">
        <v>23</v>
      </c>
      <c r="G871" s="21">
        <v>6.2</v>
      </c>
      <c r="H871" s="21">
        <v>0.25</v>
      </c>
    </row>
    <row r="872" spans="2:8" x14ac:dyDescent="0.2">
      <c r="B872" s="3">
        <v>300869</v>
      </c>
      <c r="C872" s="3" t="s">
        <v>218</v>
      </c>
      <c r="D872" s="3" t="s">
        <v>26</v>
      </c>
      <c r="E872" s="4" t="s">
        <v>37</v>
      </c>
      <c r="F872" s="3">
        <v>13</v>
      </c>
      <c r="G872" s="21">
        <v>6.9</v>
      </c>
      <c r="H872" s="21">
        <v>0.82</v>
      </c>
    </row>
    <row r="873" spans="2:8" x14ac:dyDescent="0.2">
      <c r="B873" s="3">
        <v>300870</v>
      </c>
      <c r="C873" s="3" t="s">
        <v>217</v>
      </c>
      <c r="D873" s="3" t="s">
        <v>26</v>
      </c>
      <c r="E873" s="4" t="s">
        <v>37</v>
      </c>
      <c r="F873" s="3">
        <v>25</v>
      </c>
      <c r="G873" s="21">
        <v>5.7</v>
      </c>
      <c r="H873" s="21">
        <v>0.3</v>
      </c>
    </row>
    <row r="874" spans="2:8" x14ac:dyDescent="0.2">
      <c r="B874" s="3">
        <v>300871</v>
      </c>
      <c r="C874" s="3" t="s">
        <v>216</v>
      </c>
      <c r="D874" s="3" t="s">
        <v>26</v>
      </c>
      <c r="E874" s="4" t="s">
        <v>37</v>
      </c>
      <c r="F874" s="3">
        <v>27</v>
      </c>
      <c r="G874" s="21">
        <v>8.8000000000000007</v>
      </c>
      <c r="H874" s="21">
        <v>0.21</v>
      </c>
    </row>
    <row r="875" spans="2:8" x14ac:dyDescent="0.2">
      <c r="B875" s="3">
        <v>300872</v>
      </c>
      <c r="C875" s="3" t="s">
        <v>215</v>
      </c>
      <c r="D875" s="3" t="s">
        <v>26</v>
      </c>
      <c r="E875" s="4" t="s">
        <v>37</v>
      </c>
      <c r="F875" s="3">
        <v>27</v>
      </c>
      <c r="G875" s="21">
        <v>5.6</v>
      </c>
      <c r="H875" s="21">
        <v>0.51</v>
      </c>
    </row>
    <row r="876" spans="2:8" x14ac:dyDescent="0.2">
      <c r="B876" s="3">
        <v>300873</v>
      </c>
      <c r="C876" s="3" t="s">
        <v>214</v>
      </c>
      <c r="D876" s="3" t="s">
        <v>15</v>
      </c>
      <c r="E876" s="4" t="s">
        <v>37</v>
      </c>
      <c r="F876" s="3">
        <v>8</v>
      </c>
      <c r="G876" s="21">
        <v>8.6</v>
      </c>
      <c r="H876" s="21">
        <v>0.1</v>
      </c>
    </row>
    <row r="877" spans="2:8" x14ac:dyDescent="0.2">
      <c r="B877" s="3">
        <v>300874</v>
      </c>
      <c r="C877" s="3" t="s">
        <v>213</v>
      </c>
      <c r="D877" s="3" t="s">
        <v>26</v>
      </c>
      <c r="E877" s="4" t="s">
        <v>37</v>
      </c>
      <c r="F877" s="3">
        <v>30</v>
      </c>
      <c r="G877" s="21">
        <v>7.6</v>
      </c>
      <c r="H877" s="21">
        <v>0.26</v>
      </c>
    </row>
    <row r="878" spans="2:8" x14ac:dyDescent="0.2">
      <c r="B878" s="3">
        <v>300875</v>
      </c>
      <c r="C878" s="3" t="s">
        <v>212</v>
      </c>
      <c r="D878" s="3" t="s">
        <v>26</v>
      </c>
      <c r="E878" s="4" t="s">
        <v>37</v>
      </c>
      <c r="F878" s="3">
        <v>30</v>
      </c>
      <c r="G878" s="21">
        <v>5.0999999999999996</v>
      </c>
      <c r="H878" s="21">
        <v>0.38</v>
      </c>
    </row>
    <row r="879" spans="2:8" x14ac:dyDescent="0.2">
      <c r="B879" s="3">
        <v>300876</v>
      </c>
      <c r="C879" s="3" t="s">
        <v>211</v>
      </c>
      <c r="D879" s="3" t="s">
        <v>20</v>
      </c>
      <c r="E879" s="4" t="s">
        <v>37</v>
      </c>
      <c r="F879" s="3">
        <v>20</v>
      </c>
      <c r="G879" s="21">
        <v>8.6999999999999993</v>
      </c>
      <c r="H879" s="21">
        <v>0.26</v>
      </c>
    </row>
    <row r="880" spans="2:8" x14ac:dyDescent="0.2">
      <c r="B880" s="3">
        <v>300877</v>
      </c>
      <c r="C880" s="3" t="s">
        <v>154</v>
      </c>
      <c r="D880" s="3" t="s">
        <v>23</v>
      </c>
      <c r="E880" s="4" t="s">
        <v>37</v>
      </c>
      <c r="F880" s="3">
        <v>10</v>
      </c>
      <c r="G880" s="21">
        <v>6.2</v>
      </c>
      <c r="H880" s="21">
        <v>0.43</v>
      </c>
    </row>
    <row r="881" spans="2:8" x14ac:dyDescent="0.2">
      <c r="B881" s="3">
        <v>300878</v>
      </c>
      <c r="C881" s="3" t="s">
        <v>210</v>
      </c>
      <c r="D881" s="3" t="s">
        <v>16</v>
      </c>
      <c r="E881" s="4" t="s">
        <v>37</v>
      </c>
      <c r="F881" s="3">
        <v>22</v>
      </c>
      <c r="G881" s="21">
        <v>8.9</v>
      </c>
      <c r="H881" s="21">
        <v>0.28999999999999998</v>
      </c>
    </row>
    <row r="882" spans="2:8" x14ac:dyDescent="0.2">
      <c r="B882" s="3">
        <v>300879</v>
      </c>
      <c r="C882" s="3" t="s">
        <v>209</v>
      </c>
      <c r="D882" s="3" t="s">
        <v>24</v>
      </c>
      <c r="E882" s="4" t="s">
        <v>37</v>
      </c>
      <c r="F882" s="3">
        <v>14</v>
      </c>
      <c r="G882" s="21">
        <v>5</v>
      </c>
      <c r="H882" s="21">
        <v>0.41</v>
      </c>
    </row>
    <row r="883" spans="2:8" x14ac:dyDescent="0.2">
      <c r="B883" s="3">
        <v>300880</v>
      </c>
      <c r="C883" s="3" t="s">
        <v>208</v>
      </c>
      <c r="D883" s="3" t="s">
        <v>20</v>
      </c>
      <c r="E883" s="4" t="s">
        <v>37</v>
      </c>
      <c r="F883" s="3">
        <v>23</v>
      </c>
      <c r="G883" s="21">
        <v>7</v>
      </c>
      <c r="H883" s="21">
        <v>0.37</v>
      </c>
    </row>
    <row r="884" spans="2:8" x14ac:dyDescent="0.2">
      <c r="B884" s="3">
        <v>300881</v>
      </c>
      <c r="C884" s="3" t="s">
        <v>207</v>
      </c>
      <c r="D884" s="3" t="s">
        <v>15</v>
      </c>
      <c r="E884" s="4" t="s">
        <v>37</v>
      </c>
      <c r="F884" s="3">
        <v>22</v>
      </c>
      <c r="G884" s="21">
        <v>7.6</v>
      </c>
      <c r="H884" s="21">
        <v>0.32</v>
      </c>
    </row>
    <row r="885" spans="2:8" x14ac:dyDescent="0.2">
      <c r="B885" s="3">
        <v>300882</v>
      </c>
      <c r="C885" s="3" t="s">
        <v>206</v>
      </c>
      <c r="D885" s="3" t="s">
        <v>24</v>
      </c>
      <c r="E885" s="4" t="s">
        <v>37</v>
      </c>
      <c r="F885" s="3">
        <v>28</v>
      </c>
      <c r="G885" s="21">
        <v>6.5</v>
      </c>
      <c r="H885" s="21">
        <v>0.46</v>
      </c>
    </row>
    <row r="886" spans="2:8" x14ac:dyDescent="0.2">
      <c r="B886" s="3">
        <v>300883</v>
      </c>
      <c r="C886" s="3" t="s">
        <v>205</v>
      </c>
      <c r="D886" s="3" t="s">
        <v>24</v>
      </c>
      <c r="E886" s="4" t="s">
        <v>37</v>
      </c>
      <c r="F886" s="3">
        <v>25</v>
      </c>
      <c r="G886" s="21">
        <v>8.3000000000000007</v>
      </c>
      <c r="H886" s="21">
        <v>0.73</v>
      </c>
    </row>
    <row r="887" spans="2:8" x14ac:dyDescent="0.2">
      <c r="B887" s="3">
        <v>300884</v>
      </c>
      <c r="C887" s="3" t="s">
        <v>204</v>
      </c>
      <c r="D887" s="3" t="s">
        <v>24</v>
      </c>
      <c r="E887" s="4" t="s">
        <v>37</v>
      </c>
      <c r="F887" s="3">
        <v>9</v>
      </c>
      <c r="G887" s="21">
        <v>5.6</v>
      </c>
      <c r="H887" s="21">
        <v>0.86</v>
      </c>
    </row>
    <row r="888" spans="2:8" x14ac:dyDescent="0.2">
      <c r="B888" s="3">
        <v>300885</v>
      </c>
      <c r="C888" s="3" t="s">
        <v>203</v>
      </c>
      <c r="D888" s="3" t="s">
        <v>24</v>
      </c>
      <c r="E888" s="4" t="s">
        <v>37</v>
      </c>
      <c r="F888" s="3">
        <v>23</v>
      </c>
      <c r="G888" s="21">
        <v>6.9</v>
      </c>
      <c r="H888" s="21">
        <v>0.51</v>
      </c>
    </row>
    <row r="889" spans="2:8" x14ac:dyDescent="0.2">
      <c r="B889" s="3">
        <v>300886</v>
      </c>
      <c r="C889" s="3" t="s">
        <v>202</v>
      </c>
      <c r="D889" s="3" t="s">
        <v>24</v>
      </c>
      <c r="E889" s="4" t="s">
        <v>37</v>
      </c>
      <c r="F889" s="3">
        <v>23</v>
      </c>
      <c r="G889" s="21">
        <v>7.3</v>
      </c>
      <c r="H889" s="21">
        <v>0.66</v>
      </c>
    </row>
    <row r="890" spans="2:8" x14ac:dyDescent="0.2">
      <c r="B890" s="3">
        <v>300887</v>
      </c>
      <c r="C890" s="3" t="s">
        <v>201</v>
      </c>
      <c r="D890" s="3" t="s">
        <v>20</v>
      </c>
      <c r="E890" s="4" t="s">
        <v>37</v>
      </c>
      <c r="F890" s="3">
        <v>28</v>
      </c>
      <c r="G890" s="21">
        <v>8.1</v>
      </c>
      <c r="H890" s="21">
        <v>0.9</v>
      </c>
    </row>
    <row r="891" spans="2:8" x14ac:dyDescent="0.2">
      <c r="B891" s="3">
        <v>300888</v>
      </c>
      <c r="C891" s="3" t="s">
        <v>200</v>
      </c>
      <c r="D891" s="3" t="s">
        <v>15</v>
      </c>
      <c r="E891" s="4" t="s">
        <v>37</v>
      </c>
      <c r="F891" s="3">
        <v>21</v>
      </c>
      <c r="G891" s="21">
        <v>6.4</v>
      </c>
      <c r="H891" s="21">
        <v>0.26</v>
      </c>
    </row>
    <row r="892" spans="2:8" x14ac:dyDescent="0.2">
      <c r="B892" s="3">
        <v>300889</v>
      </c>
      <c r="C892" s="3" t="s">
        <v>199</v>
      </c>
      <c r="D892" s="3" t="s">
        <v>14</v>
      </c>
      <c r="E892" s="4" t="s">
        <v>37</v>
      </c>
      <c r="F892" s="3">
        <v>13</v>
      </c>
      <c r="G892" s="21">
        <v>6.6</v>
      </c>
      <c r="H892" s="21">
        <v>0.81</v>
      </c>
    </row>
    <row r="893" spans="2:8" x14ac:dyDescent="0.2">
      <c r="B893" s="3">
        <v>300890</v>
      </c>
      <c r="C893" s="3" t="s">
        <v>198</v>
      </c>
      <c r="D893" s="3" t="s">
        <v>14</v>
      </c>
      <c r="E893" s="4" t="s">
        <v>37</v>
      </c>
      <c r="F893" s="3">
        <v>11</v>
      </c>
      <c r="G893" s="21">
        <v>5.0999999999999996</v>
      </c>
      <c r="H893" s="21">
        <v>0.48</v>
      </c>
    </row>
    <row r="894" spans="2:8" x14ac:dyDescent="0.2">
      <c r="B894" s="3">
        <v>300891</v>
      </c>
      <c r="C894" s="3" t="s">
        <v>197</v>
      </c>
      <c r="D894" s="3" t="s">
        <v>19</v>
      </c>
      <c r="E894" s="4" t="s">
        <v>37</v>
      </c>
      <c r="F894" s="3">
        <v>10</v>
      </c>
      <c r="G894" s="21">
        <v>5.6</v>
      </c>
      <c r="H894" s="21">
        <v>0.82</v>
      </c>
    </row>
    <row r="895" spans="2:8" x14ac:dyDescent="0.2">
      <c r="B895" s="3">
        <v>300892</v>
      </c>
      <c r="C895" s="3" t="s">
        <v>196</v>
      </c>
      <c r="D895" s="3" t="s">
        <v>22</v>
      </c>
      <c r="E895" s="4" t="s">
        <v>37</v>
      </c>
      <c r="F895" s="3">
        <v>15</v>
      </c>
      <c r="G895" s="21">
        <v>5.7</v>
      </c>
      <c r="H895" s="21">
        <v>0.72</v>
      </c>
    </row>
    <row r="896" spans="2:8" x14ac:dyDescent="0.2">
      <c r="B896" s="3">
        <v>300893</v>
      </c>
      <c r="C896" s="3" t="s">
        <v>195</v>
      </c>
      <c r="D896" s="3" t="s">
        <v>14</v>
      </c>
      <c r="E896" s="4" t="s">
        <v>37</v>
      </c>
      <c r="F896" s="3">
        <v>21</v>
      </c>
      <c r="G896" s="21">
        <v>8</v>
      </c>
      <c r="H896" s="21">
        <v>0.71</v>
      </c>
    </row>
    <row r="897" spans="2:8" x14ac:dyDescent="0.2">
      <c r="B897" s="3">
        <v>300894</v>
      </c>
      <c r="C897" s="3" t="s">
        <v>194</v>
      </c>
      <c r="D897" s="3" t="s">
        <v>23</v>
      </c>
      <c r="E897" s="4" t="s">
        <v>37</v>
      </c>
      <c r="F897" s="3">
        <v>24</v>
      </c>
      <c r="G897" s="21">
        <v>7.7</v>
      </c>
      <c r="H897" s="21">
        <v>0.82</v>
      </c>
    </row>
    <row r="898" spans="2:8" x14ac:dyDescent="0.2">
      <c r="B898" s="3">
        <v>300895</v>
      </c>
      <c r="C898" s="3" t="s">
        <v>193</v>
      </c>
      <c r="D898" s="3" t="s">
        <v>22</v>
      </c>
      <c r="E898" s="4" t="s">
        <v>37</v>
      </c>
      <c r="F898" s="3">
        <v>17</v>
      </c>
      <c r="G898" s="21">
        <v>5.0999999999999996</v>
      </c>
      <c r="H898" s="21">
        <v>0.13</v>
      </c>
    </row>
    <row r="899" spans="2:8" x14ac:dyDescent="0.2">
      <c r="B899" s="3">
        <v>300896</v>
      </c>
      <c r="C899" s="3" t="s">
        <v>192</v>
      </c>
      <c r="D899" s="3" t="s">
        <v>25</v>
      </c>
      <c r="E899" s="4" t="s">
        <v>37</v>
      </c>
      <c r="F899" s="3">
        <v>24</v>
      </c>
      <c r="G899" s="21">
        <v>8.4</v>
      </c>
      <c r="H899" s="21">
        <v>0.28999999999999998</v>
      </c>
    </row>
    <row r="900" spans="2:8" x14ac:dyDescent="0.2">
      <c r="B900" s="3">
        <v>300897</v>
      </c>
      <c r="C900" s="3" t="s">
        <v>191</v>
      </c>
      <c r="D900" s="3" t="s">
        <v>24</v>
      </c>
      <c r="E900" s="4" t="s">
        <v>37</v>
      </c>
      <c r="F900" s="3">
        <v>8</v>
      </c>
      <c r="G900" s="21">
        <v>7.3</v>
      </c>
      <c r="H900" s="21">
        <v>0.67</v>
      </c>
    </row>
    <row r="901" spans="2:8" x14ac:dyDescent="0.2">
      <c r="B901" s="3">
        <v>300898</v>
      </c>
      <c r="C901" s="3" t="s">
        <v>190</v>
      </c>
      <c r="D901" s="3" t="s">
        <v>26</v>
      </c>
      <c r="E901" s="4" t="s">
        <v>37</v>
      </c>
      <c r="F901" s="3">
        <v>23</v>
      </c>
      <c r="G901" s="21">
        <v>8.1999999999999993</v>
      </c>
      <c r="H901" s="21">
        <v>0.87</v>
      </c>
    </row>
    <row r="902" spans="2:8" x14ac:dyDescent="0.2">
      <c r="B902" s="3">
        <v>300899</v>
      </c>
      <c r="C902" s="3" t="s">
        <v>189</v>
      </c>
      <c r="D902" s="3" t="s">
        <v>15</v>
      </c>
      <c r="E902" s="4" t="s">
        <v>37</v>
      </c>
      <c r="F902" s="3">
        <v>25</v>
      </c>
      <c r="G902" s="21">
        <v>7.9</v>
      </c>
      <c r="H902" s="21">
        <v>0.32</v>
      </c>
    </row>
    <row r="903" spans="2:8" x14ac:dyDescent="0.2">
      <c r="B903" s="3">
        <v>300900</v>
      </c>
      <c r="C903" s="3" t="s">
        <v>188</v>
      </c>
      <c r="D903" s="3" t="s">
        <v>15</v>
      </c>
      <c r="E903" s="4" t="s">
        <v>37</v>
      </c>
      <c r="F903" s="3">
        <v>11</v>
      </c>
      <c r="G903" s="21">
        <v>6.6</v>
      </c>
      <c r="H903" s="21">
        <v>0.86</v>
      </c>
    </row>
    <row r="904" spans="2:8" x14ac:dyDescent="0.2">
      <c r="B904" s="3">
        <v>300901</v>
      </c>
      <c r="C904" s="3" t="s">
        <v>187</v>
      </c>
      <c r="D904" s="3" t="s">
        <v>26</v>
      </c>
      <c r="E904" s="4" t="s">
        <v>37</v>
      </c>
      <c r="F904" s="3">
        <v>5</v>
      </c>
      <c r="G904" s="21">
        <v>5.9</v>
      </c>
      <c r="H904" s="21">
        <v>0.64</v>
      </c>
    </row>
    <row r="905" spans="2:8" x14ac:dyDescent="0.2">
      <c r="B905" s="3">
        <v>300902</v>
      </c>
      <c r="C905" s="3" t="s">
        <v>186</v>
      </c>
      <c r="D905" s="3" t="s">
        <v>26</v>
      </c>
      <c r="E905" s="4" t="s">
        <v>37</v>
      </c>
      <c r="F905" s="3">
        <v>18</v>
      </c>
      <c r="G905" s="21">
        <v>6.5</v>
      </c>
      <c r="H905" s="21">
        <v>0.85</v>
      </c>
    </row>
    <row r="906" spans="2:8" x14ac:dyDescent="0.2">
      <c r="B906" s="3">
        <v>300903</v>
      </c>
      <c r="C906" s="3" t="s">
        <v>185</v>
      </c>
      <c r="D906" s="3" t="s">
        <v>15</v>
      </c>
      <c r="E906" s="4" t="s">
        <v>37</v>
      </c>
      <c r="F906" s="3">
        <v>12</v>
      </c>
      <c r="G906" s="21">
        <v>5.9</v>
      </c>
      <c r="H906" s="21">
        <v>0.28999999999999998</v>
      </c>
    </row>
    <row r="907" spans="2:8" x14ac:dyDescent="0.2">
      <c r="B907" s="3">
        <v>300904</v>
      </c>
      <c r="C907" s="3" t="s">
        <v>184</v>
      </c>
      <c r="D907" s="3" t="s">
        <v>20</v>
      </c>
      <c r="E907" s="4" t="s">
        <v>37</v>
      </c>
      <c r="F907" s="3">
        <v>28</v>
      </c>
      <c r="G907" s="21">
        <v>9</v>
      </c>
      <c r="H907" s="21">
        <v>0.22</v>
      </c>
    </row>
    <row r="908" spans="2:8" x14ac:dyDescent="0.2">
      <c r="B908" s="3">
        <v>300905</v>
      </c>
      <c r="C908" s="3" t="s">
        <v>183</v>
      </c>
      <c r="D908" s="3" t="s">
        <v>26</v>
      </c>
      <c r="E908" s="4" t="s">
        <v>37</v>
      </c>
      <c r="F908" s="3">
        <v>8</v>
      </c>
      <c r="G908" s="21">
        <v>5</v>
      </c>
      <c r="H908" s="21">
        <v>0.45</v>
      </c>
    </row>
    <row r="909" spans="2:8" x14ac:dyDescent="0.2">
      <c r="B909" s="3">
        <v>300906</v>
      </c>
      <c r="C909" s="3" t="s">
        <v>182</v>
      </c>
      <c r="D909" s="3" t="s">
        <v>20</v>
      </c>
      <c r="E909" s="4" t="s">
        <v>37</v>
      </c>
      <c r="F909" s="3">
        <v>8</v>
      </c>
      <c r="G909" s="21">
        <v>6.2</v>
      </c>
      <c r="H909" s="21">
        <v>0.37</v>
      </c>
    </row>
    <row r="910" spans="2:8" x14ac:dyDescent="0.2">
      <c r="B910" s="3">
        <v>300907</v>
      </c>
      <c r="C910" s="3" t="s">
        <v>181</v>
      </c>
      <c r="D910" s="3" t="s">
        <v>20</v>
      </c>
      <c r="E910" s="4" t="s">
        <v>37</v>
      </c>
      <c r="F910" s="3">
        <v>8</v>
      </c>
      <c r="G910" s="21">
        <v>8</v>
      </c>
      <c r="H910" s="21">
        <v>0.62</v>
      </c>
    </row>
    <row r="911" spans="2:8" x14ac:dyDescent="0.2">
      <c r="B911" s="3">
        <v>300908</v>
      </c>
      <c r="C911" s="3" t="s">
        <v>180</v>
      </c>
      <c r="D911" s="3" t="s">
        <v>16</v>
      </c>
      <c r="E911" s="4" t="s">
        <v>37</v>
      </c>
      <c r="F911" s="3">
        <v>17</v>
      </c>
      <c r="G911" s="21">
        <v>8.1</v>
      </c>
      <c r="H911" s="21">
        <v>0.43</v>
      </c>
    </row>
    <row r="912" spans="2:8" x14ac:dyDescent="0.2">
      <c r="B912" s="3">
        <v>300909</v>
      </c>
      <c r="C912" s="3" t="s">
        <v>179</v>
      </c>
      <c r="D912" s="3" t="s">
        <v>14</v>
      </c>
      <c r="E912" s="4" t="s">
        <v>37</v>
      </c>
      <c r="F912" s="3">
        <v>5</v>
      </c>
      <c r="G912" s="21">
        <v>7.2</v>
      </c>
      <c r="H912" s="21">
        <v>0.24</v>
      </c>
    </row>
    <row r="913" spans="2:8" x14ac:dyDescent="0.2">
      <c r="B913" s="3">
        <v>300910</v>
      </c>
      <c r="C913" s="3" t="s">
        <v>178</v>
      </c>
      <c r="D913" s="3" t="s">
        <v>25</v>
      </c>
      <c r="E913" s="4" t="s">
        <v>37</v>
      </c>
      <c r="F913" s="3">
        <v>23</v>
      </c>
      <c r="G913" s="21">
        <v>6.3</v>
      </c>
      <c r="H913" s="21">
        <v>0.47</v>
      </c>
    </row>
    <row r="914" spans="2:8" x14ac:dyDescent="0.2">
      <c r="B914" s="3">
        <v>300911</v>
      </c>
      <c r="C914" s="3" t="s">
        <v>177</v>
      </c>
      <c r="D914" s="3" t="s">
        <v>20</v>
      </c>
      <c r="E914" s="4" t="s">
        <v>37</v>
      </c>
      <c r="F914" s="3">
        <v>27</v>
      </c>
      <c r="G914" s="21">
        <v>8.6</v>
      </c>
      <c r="H914" s="21">
        <v>0.82</v>
      </c>
    </row>
    <row r="915" spans="2:8" x14ac:dyDescent="0.2">
      <c r="B915" s="3">
        <v>300912</v>
      </c>
      <c r="C915" s="3" t="s">
        <v>176</v>
      </c>
      <c r="D915" s="3" t="s">
        <v>16</v>
      </c>
      <c r="E915" s="4" t="s">
        <v>37</v>
      </c>
      <c r="F915" s="3">
        <v>21</v>
      </c>
      <c r="G915" s="21">
        <v>5</v>
      </c>
      <c r="H915" s="21">
        <v>0.46</v>
      </c>
    </row>
    <row r="916" spans="2:8" x14ac:dyDescent="0.2">
      <c r="B916" s="3">
        <v>300913</v>
      </c>
      <c r="C916" s="3" t="s">
        <v>175</v>
      </c>
      <c r="D916" s="3" t="s">
        <v>15</v>
      </c>
      <c r="E916" s="4" t="s">
        <v>37</v>
      </c>
      <c r="F916" s="3">
        <v>11</v>
      </c>
      <c r="G916" s="21">
        <v>7.2</v>
      </c>
      <c r="H916" s="21">
        <v>0.86</v>
      </c>
    </row>
    <row r="917" spans="2:8" x14ac:dyDescent="0.2">
      <c r="B917" s="3">
        <v>300914</v>
      </c>
      <c r="C917" s="3" t="s">
        <v>174</v>
      </c>
      <c r="D917" s="3" t="s">
        <v>24</v>
      </c>
      <c r="E917" s="4" t="s">
        <v>37</v>
      </c>
      <c r="F917" s="3">
        <v>28</v>
      </c>
      <c r="G917" s="21">
        <v>7.5</v>
      </c>
      <c r="H917" s="21">
        <v>0.62</v>
      </c>
    </row>
    <row r="918" spans="2:8" x14ac:dyDescent="0.2">
      <c r="B918" s="3">
        <v>300915</v>
      </c>
      <c r="C918" s="3" t="s">
        <v>173</v>
      </c>
      <c r="D918" s="3" t="s">
        <v>20</v>
      </c>
      <c r="E918" s="4" t="s">
        <v>37</v>
      </c>
      <c r="F918" s="3">
        <v>13</v>
      </c>
      <c r="G918" s="21">
        <v>8.1</v>
      </c>
      <c r="H918" s="21">
        <v>0.67</v>
      </c>
    </row>
    <row r="919" spans="2:8" x14ac:dyDescent="0.2">
      <c r="B919" s="3">
        <v>300916</v>
      </c>
      <c r="C919" s="3" t="s">
        <v>172</v>
      </c>
      <c r="D919" s="3" t="s">
        <v>23</v>
      </c>
      <c r="E919" s="4" t="s">
        <v>37</v>
      </c>
      <c r="F919" s="3">
        <v>9</v>
      </c>
      <c r="G919" s="21">
        <v>7.3</v>
      </c>
      <c r="H919" s="21">
        <v>0.82</v>
      </c>
    </row>
    <row r="920" spans="2:8" x14ac:dyDescent="0.2">
      <c r="B920" s="3">
        <v>300917</v>
      </c>
      <c r="C920" s="3" t="s">
        <v>171</v>
      </c>
      <c r="D920" s="3" t="s">
        <v>26</v>
      </c>
      <c r="E920" s="4" t="s">
        <v>37</v>
      </c>
      <c r="F920" s="3">
        <v>23</v>
      </c>
      <c r="G920" s="21">
        <v>5.0999999999999996</v>
      </c>
      <c r="H920" s="21">
        <v>0.11</v>
      </c>
    </row>
    <row r="921" spans="2:8" x14ac:dyDescent="0.2">
      <c r="B921" s="3">
        <v>300918</v>
      </c>
      <c r="C921" s="3" t="s">
        <v>170</v>
      </c>
      <c r="D921" s="3" t="s">
        <v>19</v>
      </c>
      <c r="E921" s="4" t="s">
        <v>37</v>
      </c>
      <c r="F921" s="3">
        <v>9</v>
      </c>
      <c r="G921" s="21">
        <v>8.1999999999999993</v>
      </c>
      <c r="H921" s="21">
        <v>0.78</v>
      </c>
    </row>
    <row r="922" spans="2:8" x14ac:dyDescent="0.2">
      <c r="B922" s="3">
        <v>300919</v>
      </c>
      <c r="C922" s="3" t="s">
        <v>169</v>
      </c>
      <c r="D922" s="3" t="s">
        <v>17</v>
      </c>
      <c r="E922" s="4" t="s">
        <v>37</v>
      </c>
      <c r="F922" s="3">
        <v>27</v>
      </c>
      <c r="G922" s="21">
        <v>5.2</v>
      </c>
      <c r="H922" s="21">
        <v>0.45</v>
      </c>
    </row>
    <row r="923" spans="2:8" x14ac:dyDescent="0.2">
      <c r="B923" s="3">
        <v>300920</v>
      </c>
      <c r="C923" s="3" t="s">
        <v>168</v>
      </c>
      <c r="D923" s="3" t="s">
        <v>19</v>
      </c>
      <c r="E923" s="4" t="s">
        <v>37</v>
      </c>
      <c r="F923" s="3">
        <v>14</v>
      </c>
      <c r="G923" s="21">
        <v>7.7</v>
      </c>
      <c r="H923" s="21">
        <v>0.54</v>
      </c>
    </row>
    <row r="924" spans="2:8" x14ac:dyDescent="0.2">
      <c r="B924" s="3">
        <v>300921</v>
      </c>
      <c r="C924" s="3" t="s">
        <v>167</v>
      </c>
      <c r="D924" s="3" t="s">
        <v>22</v>
      </c>
      <c r="E924" s="4" t="s">
        <v>37</v>
      </c>
      <c r="F924" s="3">
        <v>27</v>
      </c>
      <c r="G924" s="21">
        <v>6.4</v>
      </c>
      <c r="H924" s="21">
        <v>0.22</v>
      </c>
    </row>
    <row r="925" spans="2:8" x14ac:dyDescent="0.2">
      <c r="B925" s="3">
        <v>300922</v>
      </c>
      <c r="C925" s="3" t="s">
        <v>166</v>
      </c>
      <c r="D925" s="3" t="s">
        <v>18</v>
      </c>
      <c r="E925" s="4" t="s">
        <v>37</v>
      </c>
      <c r="F925" s="3">
        <v>22</v>
      </c>
      <c r="G925" s="21">
        <v>6.5</v>
      </c>
      <c r="H925" s="21">
        <v>0.24</v>
      </c>
    </row>
    <row r="926" spans="2:8" x14ac:dyDescent="0.2">
      <c r="B926" s="3">
        <v>300923</v>
      </c>
      <c r="C926" s="3" t="s">
        <v>165</v>
      </c>
      <c r="D926" s="3" t="s">
        <v>20</v>
      </c>
      <c r="E926" s="4" t="s">
        <v>37</v>
      </c>
      <c r="F926" s="3">
        <v>22</v>
      </c>
      <c r="G926" s="21">
        <v>6.3</v>
      </c>
      <c r="H926" s="21">
        <v>0.89</v>
      </c>
    </row>
    <row r="927" spans="2:8" x14ac:dyDescent="0.2">
      <c r="B927" s="3">
        <v>300924</v>
      </c>
      <c r="C927" s="3" t="s">
        <v>164</v>
      </c>
      <c r="D927" s="3" t="s">
        <v>14</v>
      </c>
      <c r="E927" s="4" t="s">
        <v>37</v>
      </c>
      <c r="F927" s="3">
        <v>10</v>
      </c>
      <c r="G927" s="21">
        <v>6.6</v>
      </c>
      <c r="H927" s="21">
        <v>0.34</v>
      </c>
    </row>
    <row r="928" spans="2:8" x14ac:dyDescent="0.2">
      <c r="B928" s="3">
        <v>300925</v>
      </c>
      <c r="C928" s="3" t="s">
        <v>163</v>
      </c>
      <c r="D928" s="3" t="s">
        <v>23</v>
      </c>
      <c r="E928" s="4" t="s">
        <v>37</v>
      </c>
      <c r="F928" s="3">
        <v>14</v>
      </c>
      <c r="G928" s="21">
        <v>8.8000000000000007</v>
      </c>
      <c r="H928" s="21">
        <v>0.81</v>
      </c>
    </row>
    <row r="929" spans="2:8" x14ac:dyDescent="0.2">
      <c r="B929" s="3">
        <v>300926</v>
      </c>
      <c r="C929" s="3" t="s">
        <v>162</v>
      </c>
      <c r="D929" s="3" t="s">
        <v>15</v>
      </c>
      <c r="E929" s="4" t="s">
        <v>37</v>
      </c>
      <c r="F929" s="3">
        <v>11</v>
      </c>
      <c r="G929" s="21">
        <v>6.7</v>
      </c>
      <c r="H929" s="21">
        <v>0.73</v>
      </c>
    </row>
    <row r="930" spans="2:8" x14ac:dyDescent="0.2">
      <c r="B930" s="3">
        <v>300927</v>
      </c>
      <c r="C930" s="3" t="s">
        <v>161</v>
      </c>
      <c r="D930" s="3" t="s">
        <v>26</v>
      </c>
      <c r="E930" s="4" t="s">
        <v>37</v>
      </c>
      <c r="F930" s="3">
        <v>16</v>
      </c>
      <c r="G930" s="21">
        <v>5.9</v>
      </c>
      <c r="H930" s="21">
        <v>0.13</v>
      </c>
    </row>
    <row r="931" spans="2:8" x14ac:dyDescent="0.2">
      <c r="B931" s="3">
        <v>300928</v>
      </c>
      <c r="C931" s="3" t="s">
        <v>147</v>
      </c>
      <c r="D931" s="3" t="s">
        <v>20</v>
      </c>
      <c r="E931" s="4" t="s">
        <v>37</v>
      </c>
      <c r="F931" s="3">
        <v>30</v>
      </c>
      <c r="G931" s="21">
        <v>5.2</v>
      </c>
      <c r="H931" s="21">
        <v>0.7</v>
      </c>
    </row>
    <row r="932" spans="2:8" x14ac:dyDescent="0.2">
      <c r="B932" s="3">
        <v>300929</v>
      </c>
      <c r="C932" s="3" t="s">
        <v>160</v>
      </c>
      <c r="D932" s="3" t="s">
        <v>16</v>
      </c>
      <c r="E932" s="4" t="s">
        <v>37</v>
      </c>
      <c r="F932" s="3">
        <v>25</v>
      </c>
      <c r="G932" s="21">
        <v>7.9</v>
      </c>
      <c r="H932" s="21">
        <v>0.53</v>
      </c>
    </row>
    <row r="933" spans="2:8" x14ac:dyDescent="0.2">
      <c r="B933" s="3">
        <v>300930</v>
      </c>
      <c r="C933" s="3" t="s">
        <v>62</v>
      </c>
      <c r="D933" s="3" t="s">
        <v>18</v>
      </c>
      <c r="E933" s="4" t="s">
        <v>37</v>
      </c>
      <c r="F933" s="3">
        <v>15</v>
      </c>
      <c r="G933" s="21">
        <v>6.7</v>
      </c>
      <c r="H933" s="21">
        <v>0.15</v>
      </c>
    </row>
    <row r="934" spans="2:8" x14ac:dyDescent="0.2">
      <c r="B934" s="3">
        <v>300931</v>
      </c>
      <c r="C934" s="3" t="s">
        <v>159</v>
      </c>
      <c r="D934" s="3" t="s">
        <v>19</v>
      </c>
      <c r="E934" s="4" t="s">
        <v>37</v>
      </c>
      <c r="F934" s="3">
        <v>17</v>
      </c>
      <c r="G934" s="21">
        <v>6.4</v>
      </c>
      <c r="H934" s="21">
        <v>0.8</v>
      </c>
    </row>
    <row r="935" spans="2:8" x14ac:dyDescent="0.2">
      <c r="B935" s="3">
        <v>300932</v>
      </c>
      <c r="C935" s="3" t="s">
        <v>158</v>
      </c>
      <c r="D935" s="3" t="s">
        <v>19</v>
      </c>
      <c r="E935" s="4" t="s">
        <v>37</v>
      </c>
      <c r="F935" s="3">
        <v>24</v>
      </c>
      <c r="G935" s="21">
        <v>6.4</v>
      </c>
      <c r="H935" s="21">
        <v>0.28000000000000003</v>
      </c>
    </row>
    <row r="936" spans="2:8" x14ac:dyDescent="0.2">
      <c r="B936" s="3">
        <v>300933</v>
      </c>
      <c r="C936" s="3" t="s">
        <v>157</v>
      </c>
      <c r="D936" s="3" t="s">
        <v>15</v>
      </c>
      <c r="E936" s="4" t="s">
        <v>37</v>
      </c>
      <c r="F936" s="3">
        <v>25</v>
      </c>
      <c r="G936" s="21">
        <v>7.5</v>
      </c>
      <c r="H936" s="21">
        <v>0.8</v>
      </c>
    </row>
    <row r="937" spans="2:8" x14ac:dyDescent="0.2">
      <c r="B937" s="3">
        <v>300934</v>
      </c>
      <c r="C937" s="3" t="s">
        <v>156</v>
      </c>
      <c r="D937" s="3" t="s">
        <v>26</v>
      </c>
      <c r="E937" s="4" t="s">
        <v>37</v>
      </c>
      <c r="F937" s="3">
        <v>15</v>
      </c>
      <c r="G937" s="21">
        <v>6.5</v>
      </c>
      <c r="H937" s="21">
        <v>0.19</v>
      </c>
    </row>
    <row r="938" spans="2:8" x14ac:dyDescent="0.2">
      <c r="B938" s="3">
        <v>300935</v>
      </c>
      <c r="C938" s="3" t="s">
        <v>155</v>
      </c>
      <c r="D938" s="3" t="s">
        <v>26</v>
      </c>
      <c r="E938" s="4" t="s">
        <v>37</v>
      </c>
      <c r="F938" s="3">
        <v>12</v>
      </c>
      <c r="G938" s="21">
        <v>6.1</v>
      </c>
      <c r="H938" s="21">
        <v>0.56000000000000005</v>
      </c>
    </row>
    <row r="939" spans="2:8" x14ac:dyDescent="0.2">
      <c r="B939" s="3">
        <v>300936</v>
      </c>
      <c r="C939" s="3" t="s">
        <v>154</v>
      </c>
      <c r="D939" s="3" t="s">
        <v>23</v>
      </c>
      <c r="E939" s="4" t="s">
        <v>37</v>
      </c>
      <c r="F939" s="3">
        <v>8</v>
      </c>
      <c r="G939" s="21">
        <v>6.6</v>
      </c>
      <c r="H939" s="21">
        <v>0.73</v>
      </c>
    </row>
    <row r="940" spans="2:8" x14ac:dyDescent="0.2">
      <c r="B940" s="3">
        <v>300937</v>
      </c>
      <c r="C940" s="3" t="s">
        <v>153</v>
      </c>
      <c r="D940" s="3" t="s">
        <v>19</v>
      </c>
      <c r="E940" s="4" t="s">
        <v>37</v>
      </c>
      <c r="F940" s="3">
        <v>8</v>
      </c>
      <c r="G940" s="21">
        <v>7.3</v>
      </c>
      <c r="H940" s="21">
        <v>0.19</v>
      </c>
    </row>
    <row r="941" spans="2:8" x14ac:dyDescent="0.2">
      <c r="B941" s="3">
        <v>300938</v>
      </c>
      <c r="C941" s="3" t="s">
        <v>152</v>
      </c>
      <c r="D941" s="3" t="s">
        <v>19</v>
      </c>
      <c r="E941" s="4" t="s">
        <v>37</v>
      </c>
      <c r="F941" s="3">
        <v>9</v>
      </c>
      <c r="G941" s="21">
        <v>8.9</v>
      </c>
      <c r="H941" s="21">
        <v>0.62</v>
      </c>
    </row>
    <row r="942" spans="2:8" x14ac:dyDescent="0.2">
      <c r="B942" s="3">
        <v>300939</v>
      </c>
      <c r="C942" s="3" t="s">
        <v>90</v>
      </c>
      <c r="D942" s="3" t="s">
        <v>26</v>
      </c>
      <c r="E942" s="4" t="s">
        <v>37</v>
      </c>
      <c r="F942" s="3">
        <v>10</v>
      </c>
      <c r="G942" s="21">
        <v>8.6</v>
      </c>
      <c r="H942" s="21">
        <v>0.56000000000000005</v>
      </c>
    </row>
    <row r="943" spans="2:8" x14ac:dyDescent="0.2">
      <c r="B943" s="3">
        <v>300940</v>
      </c>
      <c r="C943" s="3" t="s">
        <v>151</v>
      </c>
      <c r="D943" s="3" t="s">
        <v>20</v>
      </c>
      <c r="E943" s="4" t="s">
        <v>37</v>
      </c>
      <c r="F943" s="3">
        <v>27</v>
      </c>
      <c r="G943" s="21">
        <v>5</v>
      </c>
      <c r="H943" s="21">
        <v>0.18</v>
      </c>
    </row>
    <row r="944" spans="2:8" x14ac:dyDescent="0.2">
      <c r="B944" s="3">
        <v>300941</v>
      </c>
      <c r="C944" s="3" t="s">
        <v>150</v>
      </c>
      <c r="D944" s="3" t="s">
        <v>22</v>
      </c>
      <c r="E944" s="4" t="s">
        <v>37</v>
      </c>
      <c r="F944" s="3">
        <v>30</v>
      </c>
      <c r="G944" s="21">
        <v>5.6</v>
      </c>
      <c r="H944" s="21">
        <v>0.84</v>
      </c>
    </row>
    <row r="945" spans="2:8" x14ac:dyDescent="0.2">
      <c r="B945" s="3">
        <v>300942</v>
      </c>
      <c r="C945" s="3" t="s">
        <v>149</v>
      </c>
      <c r="D945" s="3" t="s">
        <v>15</v>
      </c>
      <c r="E945" s="4" t="s">
        <v>37</v>
      </c>
      <c r="F945" s="3">
        <v>24</v>
      </c>
      <c r="G945" s="21">
        <v>6</v>
      </c>
      <c r="H945" s="21">
        <v>0.14000000000000001</v>
      </c>
    </row>
    <row r="946" spans="2:8" x14ac:dyDescent="0.2">
      <c r="B946" s="3">
        <v>300943</v>
      </c>
      <c r="C946" s="3" t="s">
        <v>148</v>
      </c>
      <c r="D946" s="3" t="s">
        <v>20</v>
      </c>
      <c r="E946" s="4" t="s">
        <v>37</v>
      </c>
      <c r="F946" s="3">
        <v>24</v>
      </c>
      <c r="G946" s="21">
        <v>7.3</v>
      </c>
      <c r="H946" s="21">
        <v>0.11</v>
      </c>
    </row>
    <row r="947" spans="2:8" x14ac:dyDescent="0.2">
      <c r="B947" s="3">
        <v>300944</v>
      </c>
      <c r="C947" s="3" t="s">
        <v>147</v>
      </c>
      <c r="D947" s="3" t="s">
        <v>20</v>
      </c>
      <c r="E947" s="4" t="s">
        <v>37</v>
      </c>
      <c r="F947" s="3">
        <v>9</v>
      </c>
      <c r="G947" s="21">
        <v>5.8</v>
      </c>
      <c r="H947" s="21">
        <v>0.63</v>
      </c>
    </row>
    <row r="948" spans="2:8" x14ac:dyDescent="0.2">
      <c r="B948" s="3">
        <v>300945</v>
      </c>
      <c r="C948" s="3" t="s">
        <v>146</v>
      </c>
      <c r="D948" s="3" t="s">
        <v>15</v>
      </c>
      <c r="E948" s="4" t="s">
        <v>37</v>
      </c>
      <c r="F948" s="3">
        <v>12</v>
      </c>
      <c r="G948" s="21">
        <v>7.9</v>
      </c>
      <c r="H948" s="21">
        <v>0.16</v>
      </c>
    </row>
    <row r="949" spans="2:8" x14ac:dyDescent="0.2">
      <c r="B949" s="3">
        <v>300946</v>
      </c>
      <c r="C949" s="3" t="s">
        <v>145</v>
      </c>
      <c r="D949" s="3" t="s">
        <v>26</v>
      </c>
      <c r="E949" s="4" t="s">
        <v>37</v>
      </c>
      <c r="F949" s="3">
        <v>26</v>
      </c>
      <c r="G949" s="21">
        <v>5.9</v>
      </c>
      <c r="H949" s="21">
        <v>0.51</v>
      </c>
    </row>
    <row r="950" spans="2:8" x14ac:dyDescent="0.2">
      <c r="B950" s="3">
        <v>300947</v>
      </c>
      <c r="C950" s="3" t="s">
        <v>144</v>
      </c>
      <c r="D950" s="3" t="s">
        <v>18</v>
      </c>
      <c r="E950" s="4" t="s">
        <v>37</v>
      </c>
      <c r="F950" s="3">
        <v>30</v>
      </c>
      <c r="G950" s="21">
        <v>8</v>
      </c>
      <c r="H950" s="21">
        <v>0.81</v>
      </c>
    </row>
    <row r="951" spans="2:8" x14ac:dyDescent="0.2">
      <c r="B951" s="3">
        <v>300948</v>
      </c>
      <c r="C951" s="3" t="s">
        <v>143</v>
      </c>
      <c r="D951" s="3" t="s">
        <v>26</v>
      </c>
      <c r="E951" s="4" t="s">
        <v>37</v>
      </c>
      <c r="F951" s="3">
        <v>7</v>
      </c>
      <c r="G951" s="21">
        <v>7.3</v>
      </c>
      <c r="H951" s="21">
        <v>0.22</v>
      </c>
    </row>
    <row r="952" spans="2:8" x14ac:dyDescent="0.2">
      <c r="B952" s="3">
        <v>300949</v>
      </c>
      <c r="C952" s="3" t="s">
        <v>142</v>
      </c>
      <c r="D952" s="3" t="s">
        <v>19</v>
      </c>
      <c r="E952" s="4" t="s">
        <v>37</v>
      </c>
      <c r="F952" s="3">
        <v>15</v>
      </c>
      <c r="G952" s="21">
        <v>9</v>
      </c>
      <c r="H952" s="21">
        <v>0.38</v>
      </c>
    </row>
    <row r="953" spans="2:8" x14ac:dyDescent="0.2">
      <c r="B953" s="3">
        <v>300950</v>
      </c>
      <c r="C953" s="3" t="s">
        <v>141</v>
      </c>
      <c r="D953" s="3" t="s">
        <v>20</v>
      </c>
      <c r="E953" s="4" t="s">
        <v>37</v>
      </c>
      <c r="F953" s="3">
        <v>16</v>
      </c>
      <c r="G953" s="21">
        <v>7.7</v>
      </c>
      <c r="H953" s="21">
        <v>0.43</v>
      </c>
    </row>
    <row r="954" spans="2:8" x14ac:dyDescent="0.2">
      <c r="B954" s="3">
        <v>300951</v>
      </c>
      <c r="C954" s="3" t="s">
        <v>140</v>
      </c>
      <c r="D954" s="3" t="s">
        <v>20</v>
      </c>
      <c r="E954" s="4" t="s">
        <v>37</v>
      </c>
      <c r="F954" s="3">
        <v>19</v>
      </c>
      <c r="G954" s="21">
        <v>8.6999999999999993</v>
      </c>
      <c r="H954" s="21">
        <v>0.47</v>
      </c>
    </row>
    <row r="955" spans="2:8" x14ac:dyDescent="0.2">
      <c r="B955" s="3">
        <v>300952</v>
      </c>
      <c r="C955" s="3" t="s">
        <v>139</v>
      </c>
      <c r="D955" s="3" t="s">
        <v>15</v>
      </c>
      <c r="E955" s="4" t="s">
        <v>37</v>
      </c>
      <c r="F955" s="3">
        <v>16</v>
      </c>
      <c r="G955" s="21">
        <v>8.9</v>
      </c>
      <c r="H955" s="21">
        <v>0.9</v>
      </c>
    </row>
    <row r="956" spans="2:8" x14ac:dyDescent="0.2">
      <c r="B956" s="3">
        <v>300953</v>
      </c>
      <c r="C956" s="3" t="s">
        <v>138</v>
      </c>
      <c r="D956" s="3" t="s">
        <v>26</v>
      </c>
      <c r="E956" s="4" t="s">
        <v>37</v>
      </c>
      <c r="F956" s="3">
        <v>13</v>
      </c>
      <c r="G956" s="21">
        <v>8.6999999999999993</v>
      </c>
      <c r="H956" s="21">
        <v>0.43</v>
      </c>
    </row>
    <row r="957" spans="2:8" x14ac:dyDescent="0.2">
      <c r="B957" s="3">
        <v>300954</v>
      </c>
      <c r="C957" s="3" t="s">
        <v>137</v>
      </c>
      <c r="D957" s="3" t="s">
        <v>26</v>
      </c>
      <c r="E957" s="4" t="s">
        <v>37</v>
      </c>
      <c r="F957" s="3">
        <v>23</v>
      </c>
      <c r="G957" s="21">
        <v>6.4</v>
      </c>
      <c r="H957" s="21">
        <v>0.42</v>
      </c>
    </row>
    <row r="958" spans="2:8" x14ac:dyDescent="0.2">
      <c r="B958" s="3">
        <v>300955</v>
      </c>
      <c r="C958" s="3" t="s">
        <v>136</v>
      </c>
      <c r="D958" s="3" t="s">
        <v>15</v>
      </c>
      <c r="E958" s="4" t="s">
        <v>37</v>
      </c>
      <c r="F958" s="3">
        <v>24</v>
      </c>
      <c r="G958" s="21">
        <v>8.8000000000000007</v>
      </c>
      <c r="H958" s="21">
        <v>0.56000000000000005</v>
      </c>
    </row>
    <row r="959" spans="2:8" x14ac:dyDescent="0.2">
      <c r="B959" s="3">
        <v>300956</v>
      </c>
      <c r="C959" s="3" t="s">
        <v>135</v>
      </c>
      <c r="D959" s="3" t="s">
        <v>18</v>
      </c>
      <c r="E959" s="4" t="s">
        <v>37</v>
      </c>
      <c r="F959" s="3">
        <v>8</v>
      </c>
      <c r="G959" s="21">
        <v>6.5</v>
      </c>
      <c r="H959" s="21">
        <v>0.43</v>
      </c>
    </row>
    <row r="960" spans="2:8" x14ac:dyDescent="0.2">
      <c r="B960" s="3">
        <v>300957</v>
      </c>
      <c r="C960" s="3" t="s">
        <v>134</v>
      </c>
      <c r="D960" s="3" t="s">
        <v>18</v>
      </c>
      <c r="E960" s="4" t="s">
        <v>37</v>
      </c>
      <c r="F960" s="3">
        <v>13</v>
      </c>
      <c r="G960" s="21">
        <v>5.7</v>
      </c>
      <c r="H960" s="21">
        <v>0.19</v>
      </c>
    </row>
    <row r="961" spans="2:8" x14ac:dyDescent="0.2">
      <c r="B961" s="3">
        <v>300958</v>
      </c>
      <c r="C961" s="3" t="s">
        <v>133</v>
      </c>
      <c r="D961" s="3" t="s">
        <v>15</v>
      </c>
      <c r="E961" s="4" t="s">
        <v>37</v>
      </c>
      <c r="F961" s="3">
        <v>25</v>
      </c>
      <c r="G961" s="21">
        <v>8.6999999999999993</v>
      </c>
      <c r="H961" s="21">
        <v>0.18</v>
      </c>
    </row>
    <row r="962" spans="2:8" x14ac:dyDescent="0.2">
      <c r="B962" s="3">
        <v>300959</v>
      </c>
      <c r="C962" s="3" t="s">
        <v>132</v>
      </c>
      <c r="D962" s="3" t="s">
        <v>20</v>
      </c>
      <c r="E962" s="4" t="s">
        <v>37</v>
      </c>
      <c r="F962" s="3">
        <v>10</v>
      </c>
      <c r="G962" s="21">
        <v>6.5</v>
      </c>
      <c r="H962" s="21">
        <v>0.4</v>
      </c>
    </row>
    <row r="963" spans="2:8" x14ac:dyDescent="0.2">
      <c r="B963" s="3">
        <v>300960</v>
      </c>
      <c r="C963" s="3" t="s">
        <v>131</v>
      </c>
      <c r="D963" s="3" t="s">
        <v>17</v>
      </c>
      <c r="E963" s="4" t="s">
        <v>37</v>
      </c>
      <c r="F963" s="3">
        <v>19</v>
      </c>
      <c r="G963" s="21">
        <v>7.7</v>
      </c>
      <c r="H963" s="21">
        <v>0.52</v>
      </c>
    </row>
    <row r="964" spans="2:8" x14ac:dyDescent="0.2">
      <c r="B964" s="3">
        <v>300961</v>
      </c>
      <c r="C964" s="3" t="s">
        <v>130</v>
      </c>
      <c r="D964" s="3" t="s">
        <v>18</v>
      </c>
      <c r="E964" s="4" t="s">
        <v>37</v>
      </c>
      <c r="F964" s="3">
        <v>23</v>
      </c>
      <c r="G964" s="21">
        <v>7.3</v>
      </c>
      <c r="H964" s="21">
        <v>0.31</v>
      </c>
    </row>
    <row r="965" spans="2:8" x14ac:dyDescent="0.2">
      <c r="B965" s="3">
        <v>300962</v>
      </c>
      <c r="C965" s="3" t="s">
        <v>129</v>
      </c>
      <c r="D965" s="3" t="s">
        <v>19</v>
      </c>
      <c r="E965" s="4" t="s">
        <v>37</v>
      </c>
      <c r="F965" s="3">
        <v>19</v>
      </c>
      <c r="G965" s="21">
        <v>7</v>
      </c>
      <c r="H965" s="21">
        <v>0.5</v>
      </c>
    </row>
    <row r="966" spans="2:8" x14ac:dyDescent="0.2">
      <c r="B966" s="3">
        <v>300963</v>
      </c>
      <c r="C966" s="3" t="s">
        <v>128</v>
      </c>
      <c r="D966" s="3" t="s">
        <v>19</v>
      </c>
      <c r="E966" s="4" t="s">
        <v>37</v>
      </c>
      <c r="F966" s="3">
        <v>20</v>
      </c>
      <c r="G966" s="21">
        <v>5.5</v>
      </c>
      <c r="H966" s="21">
        <v>0.53</v>
      </c>
    </row>
    <row r="967" spans="2:8" x14ac:dyDescent="0.2">
      <c r="B967" s="3">
        <v>300964</v>
      </c>
      <c r="C967" s="3" t="s">
        <v>127</v>
      </c>
      <c r="D967" s="3" t="s">
        <v>19</v>
      </c>
      <c r="E967" s="4" t="s">
        <v>37</v>
      </c>
      <c r="F967" s="3">
        <v>12</v>
      </c>
      <c r="G967" s="21">
        <v>7.9</v>
      </c>
      <c r="H967" s="21">
        <v>0.12</v>
      </c>
    </row>
    <row r="968" spans="2:8" x14ac:dyDescent="0.2">
      <c r="B968" s="3">
        <v>300965</v>
      </c>
      <c r="C968" s="3" t="s">
        <v>126</v>
      </c>
      <c r="D968" s="3" t="s">
        <v>24</v>
      </c>
      <c r="E968" s="4" t="s">
        <v>37</v>
      </c>
      <c r="F968" s="3">
        <v>11</v>
      </c>
      <c r="G968" s="21">
        <v>8.3000000000000007</v>
      </c>
      <c r="H968" s="21">
        <v>0.56000000000000005</v>
      </c>
    </row>
    <row r="969" spans="2:8" x14ac:dyDescent="0.2">
      <c r="B969" s="3">
        <v>300966</v>
      </c>
      <c r="C969" s="3" t="s">
        <v>125</v>
      </c>
      <c r="D969" s="3" t="s">
        <v>26</v>
      </c>
      <c r="E969" s="4" t="s">
        <v>37</v>
      </c>
      <c r="F969" s="3">
        <v>5</v>
      </c>
      <c r="G969" s="21">
        <v>5.2</v>
      </c>
      <c r="H969" s="21">
        <v>0.44</v>
      </c>
    </row>
    <row r="970" spans="2:8" x14ac:dyDescent="0.2">
      <c r="B970" s="3">
        <v>300967</v>
      </c>
      <c r="C970" s="3" t="s">
        <v>124</v>
      </c>
      <c r="D970" s="3" t="s">
        <v>14</v>
      </c>
      <c r="E970" s="4" t="s">
        <v>37</v>
      </c>
      <c r="F970" s="3">
        <v>14</v>
      </c>
      <c r="G970" s="21">
        <v>8.1</v>
      </c>
      <c r="H970" s="21">
        <v>0.11</v>
      </c>
    </row>
    <row r="971" spans="2:8" x14ac:dyDescent="0.2">
      <c r="B971" s="3">
        <v>300968</v>
      </c>
      <c r="C971" s="3" t="s">
        <v>123</v>
      </c>
      <c r="D971" s="3" t="s">
        <v>23</v>
      </c>
      <c r="E971" s="4" t="s">
        <v>37</v>
      </c>
      <c r="F971" s="3">
        <v>18</v>
      </c>
      <c r="G971" s="21">
        <v>8.1999999999999993</v>
      </c>
      <c r="H971" s="21">
        <v>0.82</v>
      </c>
    </row>
    <row r="972" spans="2:8" x14ac:dyDescent="0.2">
      <c r="B972" s="3">
        <v>300969</v>
      </c>
      <c r="C972" s="3" t="s">
        <v>122</v>
      </c>
      <c r="D972" s="3" t="s">
        <v>15</v>
      </c>
      <c r="E972" s="4" t="s">
        <v>37</v>
      </c>
      <c r="F972" s="3">
        <v>12</v>
      </c>
      <c r="G972" s="21">
        <v>6.5</v>
      </c>
      <c r="H972" s="21">
        <v>0.15</v>
      </c>
    </row>
    <row r="973" spans="2:8" x14ac:dyDescent="0.2">
      <c r="B973" s="3">
        <v>300970</v>
      </c>
      <c r="C973" s="3" t="s">
        <v>121</v>
      </c>
      <c r="D973" s="3" t="s">
        <v>26</v>
      </c>
      <c r="E973" s="4" t="s">
        <v>37</v>
      </c>
      <c r="F973" s="3">
        <v>18</v>
      </c>
      <c r="G973" s="21">
        <v>6</v>
      </c>
      <c r="H973" s="21">
        <v>0.2</v>
      </c>
    </row>
    <row r="974" spans="2:8" x14ac:dyDescent="0.2">
      <c r="B974" s="3">
        <v>300971</v>
      </c>
      <c r="C974" s="3" t="s">
        <v>120</v>
      </c>
      <c r="D974" s="3" t="s">
        <v>23</v>
      </c>
      <c r="E974" s="4" t="s">
        <v>37</v>
      </c>
      <c r="F974" s="3">
        <v>30</v>
      </c>
      <c r="G974" s="21">
        <v>8.9</v>
      </c>
      <c r="H974" s="21">
        <v>0.3</v>
      </c>
    </row>
    <row r="975" spans="2:8" x14ac:dyDescent="0.2">
      <c r="B975" s="3">
        <v>300972</v>
      </c>
      <c r="C975" s="3" t="s">
        <v>119</v>
      </c>
      <c r="D975" s="3" t="s">
        <v>21</v>
      </c>
      <c r="E975" s="4" t="s">
        <v>37</v>
      </c>
      <c r="F975" s="3">
        <v>18</v>
      </c>
      <c r="G975" s="21">
        <v>6.9</v>
      </c>
      <c r="H975" s="21">
        <v>0.71</v>
      </c>
    </row>
    <row r="976" spans="2:8" x14ac:dyDescent="0.2">
      <c r="B976" s="3">
        <v>300973</v>
      </c>
      <c r="C976" s="3" t="s">
        <v>118</v>
      </c>
      <c r="D976" s="3" t="s">
        <v>26</v>
      </c>
      <c r="E976" s="4" t="s">
        <v>37</v>
      </c>
      <c r="F976" s="3">
        <v>11</v>
      </c>
      <c r="G976" s="21">
        <v>5.9</v>
      </c>
      <c r="H976" s="21">
        <v>0.18</v>
      </c>
    </row>
    <row r="977" spans="2:8" x14ac:dyDescent="0.2">
      <c r="B977" s="3">
        <v>300974</v>
      </c>
      <c r="C977" s="3" t="s">
        <v>117</v>
      </c>
      <c r="D977" s="3" t="s">
        <v>26</v>
      </c>
      <c r="E977" s="4" t="s">
        <v>37</v>
      </c>
      <c r="F977" s="3">
        <v>27</v>
      </c>
      <c r="G977" s="21">
        <v>6.2</v>
      </c>
      <c r="H977" s="21">
        <v>0.24</v>
      </c>
    </row>
    <row r="978" spans="2:8" x14ac:dyDescent="0.2">
      <c r="B978" s="3">
        <v>300975</v>
      </c>
      <c r="C978" s="3" t="s">
        <v>116</v>
      </c>
      <c r="D978" s="3" t="s">
        <v>26</v>
      </c>
      <c r="E978" s="4" t="s">
        <v>37</v>
      </c>
      <c r="F978" s="3">
        <v>20</v>
      </c>
      <c r="G978" s="21">
        <v>8.4</v>
      </c>
      <c r="H978" s="21">
        <v>0.15</v>
      </c>
    </row>
    <row r="979" spans="2:8" x14ac:dyDescent="0.2">
      <c r="B979" s="3">
        <v>300976</v>
      </c>
      <c r="C979" s="3" t="s">
        <v>115</v>
      </c>
      <c r="D979" s="3" t="s">
        <v>26</v>
      </c>
      <c r="E979" s="4" t="s">
        <v>37</v>
      </c>
      <c r="F979" s="3">
        <v>14</v>
      </c>
      <c r="G979" s="21">
        <v>8</v>
      </c>
      <c r="H979" s="21">
        <v>0.48</v>
      </c>
    </row>
    <row r="980" spans="2:8" x14ac:dyDescent="0.2">
      <c r="B980" s="3">
        <v>300977</v>
      </c>
      <c r="C980" s="3" t="s">
        <v>105</v>
      </c>
      <c r="D980" s="3" t="s">
        <v>23</v>
      </c>
      <c r="E980" s="4" t="s">
        <v>37</v>
      </c>
      <c r="F980" s="3">
        <v>9</v>
      </c>
      <c r="G980" s="21">
        <v>8.1</v>
      </c>
      <c r="H980" s="21">
        <v>0.35</v>
      </c>
    </row>
    <row r="981" spans="2:8" x14ac:dyDescent="0.2">
      <c r="B981" s="3">
        <v>300978</v>
      </c>
      <c r="C981" s="3" t="s">
        <v>114</v>
      </c>
      <c r="D981" s="3" t="s">
        <v>23</v>
      </c>
      <c r="E981" s="4" t="s">
        <v>37</v>
      </c>
      <c r="F981" s="3">
        <v>18</v>
      </c>
      <c r="G981" s="21">
        <v>7.7</v>
      </c>
      <c r="H981" s="21">
        <v>0.22</v>
      </c>
    </row>
    <row r="982" spans="2:8" x14ac:dyDescent="0.2">
      <c r="B982" s="3">
        <v>300979</v>
      </c>
      <c r="C982" s="3" t="s">
        <v>113</v>
      </c>
      <c r="D982" s="3" t="s">
        <v>24</v>
      </c>
      <c r="E982" s="4" t="s">
        <v>37</v>
      </c>
      <c r="F982" s="3">
        <v>21</v>
      </c>
      <c r="G982" s="21">
        <v>5.3</v>
      </c>
      <c r="H982" s="21">
        <v>0.17</v>
      </c>
    </row>
    <row r="983" spans="2:8" x14ac:dyDescent="0.2">
      <c r="B983" s="3">
        <v>300980</v>
      </c>
      <c r="C983" s="3" t="s">
        <v>112</v>
      </c>
      <c r="D983" s="3" t="s">
        <v>23</v>
      </c>
      <c r="E983" s="4" t="s">
        <v>37</v>
      </c>
      <c r="F983" s="3">
        <v>19</v>
      </c>
      <c r="G983" s="21">
        <v>7.9</v>
      </c>
      <c r="H983" s="21">
        <v>0.23</v>
      </c>
    </row>
    <row r="984" spans="2:8" x14ac:dyDescent="0.2">
      <c r="B984" s="3">
        <v>300981</v>
      </c>
      <c r="C984" s="3" t="s">
        <v>111</v>
      </c>
      <c r="D984" s="3" t="s">
        <v>26</v>
      </c>
      <c r="E984" s="4" t="s">
        <v>37</v>
      </c>
      <c r="F984" s="3">
        <v>7</v>
      </c>
      <c r="G984" s="21">
        <v>8.4</v>
      </c>
      <c r="H984" s="21">
        <v>0.87</v>
      </c>
    </row>
    <row r="985" spans="2:8" x14ac:dyDescent="0.2">
      <c r="B985" s="3">
        <v>300982</v>
      </c>
      <c r="C985" s="3" t="s">
        <v>110</v>
      </c>
      <c r="D985" s="3" t="s">
        <v>26</v>
      </c>
      <c r="E985" s="4" t="s">
        <v>37</v>
      </c>
      <c r="F985" s="3">
        <v>10</v>
      </c>
      <c r="G985" s="21">
        <v>9</v>
      </c>
      <c r="H985" s="21">
        <v>0.25</v>
      </c>
    </row>
    <row r="986" spans="2:8" x14ac:dyDescent="0.2">
      <c r="B986" s="3">
        <v>300983</v>
      </c>
      <c r="C986" s="3" t="s">
        <v>109</v>
      </c>
      <c r="D986" s="3" t="s">
        <v>26</v>
      </c>
      <c r="E986" s="4" t="s">
        <v>37</v>
      </c>
      <c r="F986" s="3">
        <v>30</v>
      </c>
      <c r="G986" s="21">
        <v>5.7</v>
      </c>
      <c r="H986" s="21">
        <v>0.15</v>
      </c>
    </row>
    <row r="987" spans="2:8" x14ac:dyDescent="0.2">
      <c r="B987" s="3">
        <v>300984</v>
      </c>
      <c r="C987" s="3" t="s">
        <v>108</v>
      </c>
      <c r="D987" s="3" t="s">
        <v>19</v>
      </c>
      <c r="E987" s="4" t="s">
        <v>37</v>
      </c>
      <c r="F987" s="3">
        <v>13</v>
      </c>
      <c r="G987" s="21">
        <v>8.5</v>
      </c>
      <c r="H987" s="21">
        <v>0.15</v>
      </c>
    </row>
    <row r="988" spans="2:8" x14ac:dyDescent="0.2">
      <c r="B988" s="3">
        <v>300985</v>
      </c>
      <c r="C988" s="3" t="s">
        <v>107</v>
      </c>
      <c r="D988" s="3" t="s">
        <v>15</v>
      </c>
      <c r="E988" s="4" t="s">
        <v>37</v>
      </c>
      <c r="F988" s="3">
        <v>7</v>
      </c>
      <c r="G988" s="21">
        <v>7.7</v>
      </c>
      <c r="H988" s="21">
        <v>0.23</v>
      </c>
    </row>
    <row r="989" spans="2:8" x14ac:dyDescent="0.2">
      <c r="B989" s="3">
        <v>300986</v>
      </c>
      <c r="C989" s="3" t="s">
        <v>106</v>
      </c>
      <c r="D989" s="3" t="s">
        <v>17</v>
      </c>
      <c r="E989" s="4" t="s">
        <v>37</v>
      </c>
      <c r="F989" s="3">
        <v>22</v>
      </c>
      <c r="G989" s="21">
        <v>5.2</v>
      </c>
      <c r="H989" s="21">
        <v>0.73</v>
      </c>
    </row>
    <row r="990" spans="2:8" x14ac:dyDescent="0.2">
      <c r="B990" s="3">
        <v>300987</v>
      </c>
      <c r="C990" s="3" t="s">
        <v>105</v>
      </c>
      <c r="D990" s="3" t="s">
        <v>23</v>
      </c>
      <c r="E990" s="4" t="s">
        <v>37</v>
      </c>
      <c r="F990" s="3">
        <v>23</v>
      </c>
      <c r="G990" s="21">
        <v>8.4</v>
      </c>
      <c r="H990" s="21">
        <v>0.66</v>
      </c>
    </row>
    <row r="991" spans="2:8" x14ac:dyDescent="0.2">
      <c r="B991" s="3">
        <v>300988</v>
      </c>
      <c r="C991" s="3" t="s">
        <v>104</v>
      </c>
      <c r="D991" s="3" t="s">
        <v>24</v>
      </c>
      <c r="E991" s="4" t="s">
        <v>37</v>
      </c>
      <c r="F991" s="3">
        <v>9</v>
      </c>
      <c r="G991" s="21">
        <v>5.9</v>
      </c>
      <c r="H991" s="21">
        <v>0.1</v>
      </c>
    </row>
    <row r="992" spans="2:8" x14ac:dyDescent="0.2">
      <c r="B992" s="3">
        <v>300989</v>
      </c>
      <c r="C992" s="3" t="s">
        <v>103</v>
      </c>
      <c r="D992" s="3" t="s">
        <v>14</v>
      </c>
      <c r="E992" s="4" t="s">
        <v>37</v>
      </c>
      <c r="F992" s="3">
        <v>25</v>
      </c>
      <c r="G992" s="21">
        <v>7.5</v>
      </c>
      <c r="H992" s="21">
        <v>0.27</v>
      </c>
    </row>
    <row r="993" spans="2:8" x14ac:dyDescent="0.2">
      <c r="B993" s="3">
        <v>300990</v>
      </c>
      <c r="C993" s="3" t="s">
        <v>102</v>
      </c>
      <c r="D993" s="3" t="s">
        <v>26</v>
      </c>
      <c r="E993" s="4" t="s">
        <v>37</v>
      </c>
      <c r="F993" s="3">
        <v>16</v>
      </c>
      <c r="G993" s="21">
        <v>7.5</v>
      </c>
      <c r="H993" s="21">
        <v>0.28000000000000003</v>
      </c>
    </row>
    <row r="994" spans="2:8" x14ac:dyDescent="0.2">
      <c r="B994" s="3">
        <v>300991</v>
      </c>
      <c r="C994" s="3" t="s">
        <v>101</v>
      </c>
      <c r="D994" s="3" t="s">
        <v>20</v>
      </c>
      <c r="E994" s="4" t="s">
        <v>37</v>
      </c>
      <c r="F994" s="3">
        <v>21</v>
      </c>
      <c r="G994" s="21">
        <v>8.8000000000000007</v>
      </c>
      <c r="H994" s="21">
        <v>0.82</v>
      </c>
    </row>
    <row r="995" spans="2:8" x14ac:dyDescent="0.2">
      <c r="B995" s="3">
        <v>300992</v>
      </c>
      <c r="C995" s="3" t="s">
        <v>100</v>
      </c>
      <c r="D995" s="3" t="s">
        <v>15</v>
      </c>
      <c r="E995" s="4" t="s">
        <v>37</v>
      </c>
      <c r="F995" s="3">
        <v>25</v>
      </c>
      <c r="G995" s="21">
        <v>7.2</v>
      </c>
      <c r="H995" s="21">
        <v>0.37</v>
      </c>
    </row>
    <row r="996" spans="2:8" x14ac:dyDescent="0.2">
      <c r="B996" s="3">
        <v>300993</v>
      </c>
      <c r="C996" s="3" t="s">
        <v>99</v>
      </c>
      <c r="D996" s="3" t="s">
        <v>15</v>
      </c>
      <c r="E996" s="4" t="s">
        <v>37</v>
      </c>
      <c r="F996" s="3">
        <v>24</v>
      </c>
      <c r="G996" s="21">
        <v>7.1</v>
      </c>
      <c r="H996" s="21">
        <v>0.78</v>
      </c>
    </row>
    <row r="997" spans="2:8" x14ac:dyDescent="0.2">
      <c r="B997" s="3">
        <v>300994</v>
      </c>
      <c r="C997" s="3" t="s">
        <v>98</v>
      </c>
      <c r="D997" s="3" t="s">
        <v>23</v>
      </c>
      <c r="E997" s="4" t="s">
        <v>37</v>
      </c>
      <c r="F997" s="3">
        <v>18</v>
      </c>
      <c r="G997" s="21">
        <v>7.6</v>
      </c>
      <c r="H997" s="21">
        <v>0.13</v>
      </c>
    </row>
    <row r="998" spans="2:8" x14ac:dyDescent="0.2">
      <c r="B998" s="3">
        <v>300995</v>
      </c>
      <c r="C998" s="3" t="s">
        <v>97</v>
      </c>
      <c r="D998" s="3" t="s">
        <v>20</v>
      </c>
      <c r="E998" s="4" t="s">
        <v>37</v>
      </c>
      <c r="F998" s="3">
        <v>24</v>
      </c>
      <c r="G998" s="21">
        <v>5.5</v>
      </c>
      <c r="H998" s="21">
        <v>0.55000000000000004</v>
      </c>
    </row>
    <row r="999" spans="2:8" x14ac:dyDescent="0.2">
      <c r="B999" s="3">
        <v>300996</v>
      </c>
      <c r="C999" s="3" t="s">
        <v>96</v>
      </c>
      <c r="D999" s="3" t="s">
        <v>23</v>
      </c>
      <c r="E999" s="4" t="s">
        <v>37</v>
      </c>
      <c r="F999" s="3">
        <v>23</v>
      </c>
      <c r="G999" s="21">
        <v>5.2</v>
      </c>
      <c r="H999" s="21">
        <v>0.56000000000000005</v>
      </c>
    </row>
    <row r="1000" spans="2:8" x14ac:dyDescent="0.2">
      <c r="B1000" s="3">
        <v>300997</v>
      </c>
      <c r="C1000" s="3" t="s">
        <v>95</v>
      </c>
      <c r="D1000" s="3" t="s">
        <v>20</v>
      </c>
      <c r="E1000" s="4" t="s">
        <v>37</v>
      </c>
      <c r="F1000" s="3">
        <v>14</v>
      </c>
      <c r="G1000" s="21">
        <v>5.5</v>
      </c>
      <c r="H1000" s="21">
        <v>0.48</v>
      </c>
    </row>
    <row r="1001" spans="2:8" x14ac:dyDescent="0.2">
      <c r="B1001" s="3">
        <v>300998</v>
      </c>
      <c r="C1001" s="3" t="s">
        <v>74</v>
      </c>
      <c r="D1001" s="3" t="s">
        <v>15</v>
      </c>
      <c r="E1001" s="4" t="s">
        <v>37</v>
      </c>
      <c r="F1001" s="3">
        <v>17</v>
      </c>
      <c r="G1001" s="21">
        <v>8.1999999999999993</v>
      </c>
      <c r="H1001" s="21">
        <v>0.73</v>
      </c>
    </row>
    <row r="1002" spans="2:8" x14ac:dyDescent="0.2">
      <c r="B1002" s="3">
        <v>300999</v>
      </c>
      <c r="C1002" s="3" t="s">
        <v>94</v>
      </c>
      <c r="D1002" s="3" t="s">
        <v>15</v>
      </c>
      <c r="E1002" s="4" t="s">
        <v>37</v>
      </c>
      <c r="F1002" s="3">
        <v>18</v>
      </c>
      <c r="G1002" s="21">
        <v>5</v>
      </c>
      <c r="H1002" s="21">
        <v>0.83</v>
      </c>
    </row>
    <row r="1003" spans="2:8" x14ac:dyDescent="0.2">
      <c r="B1003" s="3">
        <v>301000</v>
      </c>
      <c r="C1003" s="3" t="s">
        <v>93</v>
      </c>
      <c r="D1003" s="3" t="s">
        <v>26</v>
      </c>
      <c r="E1003" s="4" t="s">
        <v>37</v>
      </c>
      <c r="F1003" s="3">
        <v>29</v>
      </c>
      <c r="G1003" s="21">
        <v>5.4</v>
      </c>
      <c r="H1003" s="21">
        <v>0.68</v>
      </c>
    </row>
    <row r="1004" spans="2:8" x14ac:dyDescent="0.2">
      <c r="B1004" s="3">
        <v>301001</v>
      </c>
      <c r="C1004" s="3" t="s">
        <v>92</v>
      </c>
      <c r="D1004" s="3" t="s">
        <v>26</v>
      </c>
      <c r="E1004" s="4" t="s">
        <v>37</v>
      </c>
      <c r="F1004" s="3">
        <v>13</v>
      </c>
      <c r="G1004" s="21">
        <v>5.7</v>
      </c>
      <c r="H1004" s="21">
        <v>0.73</v>
      </c>
    </row>
    <row r="1005" spans="2:8" x14ac:dyDescent="0.2">
      <c r="B1005" s="3">
        <v>301002</v>
      </c>
      <c r="C1005" s="3" t="s">
        <v>91</v>
      </c>
      <c r="D1005" s="3" t="s">
        <v>26</v>
      </c>
      <c r="E1005" s="4" t="s">
        <v>37</v>
      </c>
      <c r="F1005" s="3">
        <v>19</v>
      </c>
      <c r="G1005" s="21">
        <v>8.1</v>
      </c>
      <c r="H1005" s="21">
        <v>0.1</v>
      </c>
    </row>
    <row r="1006" spans="2:8" x14ac:dyDescent="0.2">
      <c r="B1006" s="3">
        <v>301003</v>
      </c>
      <c r="C1006" s="3" t="s">
        <v>90</v>
      </c>
      <c r="D1006" s="3" t="s">
        <v>26</v>
      </c>
      <c r="E1006" s="4" t="s">
        <v>37</v>
      </c>
      <c r="F1006" s="3">
        <v>5</v>
      </c>
      <c r="G1006" s="21">
        <v>6.4</v>
      </c>
      <c r="H1006" s="21">
        <v>0.69</v>
      </c>
    </row>
    <row r="1007" spans="2:8" x14ac:dyDescent="0.2">
      <c r="B1007" s="3">
        <v>301004</v>
      </c>
      <c r="C1007" s="3" t="s">
        <v>89</v>
      </c>
      <c r="D1007" s="3" t="s">
        <v>26</v>
      </c>
      <c r="E1007" s="4" t="s">
        <v>37</v>
      </c>
      <c r="F1007" s="3">
        <v>13</v>
      </c>
      <c r="G1007" s="21">
        <v>8.1999999999999993</v>
      </c>
      <c r="H1007" s="21">
        <v>0.65</v>
      </c>
    </row>
    <row r="1008" spans="2:8" x14ac:dyDescent="0.2">
      <c r="B1008" s="3">
        <v>301005</v>
      </c>
      <c r="C1008" s="3" t="s">
        <v>88</v>
      </c>
      <c r="D1008" s="3" t="s">
        <v>16</v>
      </c>
      <c r="E1008" s="4" t="s">
        <v>37</v>
      </c>
      <c r="F1008" s="3">
        <v>11</v>
      </c>
      <c r="G1008" s="21">
        <v>7.5</v>
      </c>
      <c r="H1008" s="21">
        <v>0.61</v>
      </c>
    </row>
    <row r="1009" spans="2:8" x14ac:dyDescent="0.2">
      <c r="B1009" s="3">
        <v>301006</v>
      </c>
      <c r="C1009" s="3" t="s">
        <v>87</v>
      </c>
      <c r="D1009" s="3" t="s">
        <v>14</v>
      </c>
      <c r="E1009" s="4" t="s">
        <v>37</v>
      </c>
      <c r="F1009" s="3">
        <v>23</v>
      </c>
      <c r="G1009" s="21">
        <v>6.1</v>
      </c>
      <c r="H1009" s="21">
        <v>0.63</v>
      </c>
    </row>
    <row r="1010" spans="2:8" x14ac:dyDescent="0.2">
      <c r="B1010" s="3">
        <v>301007</v>
      </c>
      <c r="C1010" s="3" t="s">
        <v>86</v>
      </c>
      <c r="D1010" s="3" t="s">
        <v>26</v>
      </c>
      <c r="E1010" s="4" t="s">
        <v>37</v>
      </c>
      <c r="F1010" s="3">
        <v>12</v>
      </c>
      <c r="G1010" s="21">
        <v>7.5</v>
      </c>
      <c r="H1010" s="21">
        <v>0.73</v>
      </c>
    </row>
    <row r="1011" spans="2:8" x14ac:dyDescent="0.2">
      <c r="B1011" s="3">
        <v>301008</v>
      </c>
      <c r="C1011" s="3" t="s">
        <v>85</v>
      </c>
      <c r="D1011" s="3" t="s">
        <v>18</v>
      </c>
      <c r="E1011" s="4" t="s">
        <v>37</v>
      </c>
      <c r="F1011" s="3">
        <v>22</v>
      </c>
      <c r="G1011" s="21">
        <v>7.4</v>
      </c>
      <c r="H1011" s="21">
        <v>0.43</v>
      </c>
    </row>
    <row r="1012" spans="2:8" x14ac:dyDescent="0.2">
      <c r="B1012" s="3">
        <v>301009</v>
      </c>
      <c r="C1012" s="3" t="s">
        <v>84</v>
      </c>
      <c r="D1012" s="3" t="s">
        <v>26</v>
      </c>
      <c r="E1012" s="4" t="s">
        <v>37</v>
      </c>
      <c r="F1012" s="3">
        <v>25</v>
      </c>
      <c r="G1012" s="21">
        <v>8.8000000000000007</v>
      </c>
      <c r="H1012" s="21">
        <v>0.52</v>
      </c>
    </row>
    <row r="1013" spans="2:8" x14ac:dyDescent="0.2">
      <c r="B1013" s="3">
        <v>301010</v>
      </c>
      <c r="C1013" s="3" t="s">
        <v>83</v>
      </c>
      <c r="D1013" s="3" t="s">
        <v>26</v>
      </c>
      <c r="E1013" s="4" t="s">
        <v>37</v>
      </c>
      <c r="F1013" s="3">
        <v>11</v>
      </c>
      <c r="G1013" s="21">
        <v>6.3</v>
      </c>
      <c r="H1013" s="21">
        <v>0.27</v>
      </c>
    </row>
    <row r="1014" spans="2:8" x14ac:dyDescent="0.2">
      <c r="B1014" s="3">
        <v>301011</v>
      </c>
      <c r="C1014" s="3" t="s">
        <v>82</v>
      </c>
      <c r="D1014" s="3" t="s">
        <v>25</v>
      </c>
      <c r="E1014" s="4" t="s">
        <v>37</v>
      </c>
      <c r="F1014" s="3">
        <v>11</v>
      </c>
      <c r="G1014" s="21">
        <v>6.3</v>
      </c>
      <c r="H1014" s="21">
        <v>0.23</v>
      </c>
    </row>
    <row r="1015" spans="2:8" x14ac:dyDescent="0.2">
      <c r="B1015" s="3">
        <v>301012</v>
      </c>
      <c r="C1015" s="3" t="s">
        <v>81</v>
      </c>
      <c r="D1015" s="3" t="s">
        <v>20</v>
      </c>
      <c r="E1015" s="4" t="s">
        <v>37</v>
      </c>
      <c r="F1015" s="3">
        <v>28</v>
      </c>
      <c r="G1015" s="21">
        <v>8.6</v>
      </c>
      <c r="H1015" s="21">
        <v>0.84</v>
      </c>
    </row>
    <row r="1016" spans="2:8" x14ac:dyDescent="0.2">
      <c r="B1016" s="3">
        <v>301013</v>
      </c>
      <c r="C1016" s="3" t="s">
        <v>80</v>
      </c>
      <c r="D1016" s="3" t="s">
        <v>14</v>
      </c>
      <c r="E1016" s="4" t="s">
        <v>37</v>
      </c>
      <c r="F1016" s="3">
        <v>29</v>
      </c>
      <c r="G1016" s="21">
        <v>8.3000000000000007</v>
      </c>
      <c r="H1016" s="21">
        <v>0.89</v>
      </c>
    </row>
    <row r="1017" spans="2:8" x14ac:dyDescent="0.2">
      <c r="B1017" s="3">
        <v>301014</v>
      </c>
      <c r="C1017" s="3" t="s">
        <v>79</v>
      </c>
      <c r="D1017" s="3" t="s">
        <v>22</v>
      </c>
      <c r="E1017" s="4" t="s">
        <v>37</v>
      </c>
      <c r="F1017" s="3">
        <v>14</v>
      </c>
      <c r="G1017" s="21">
        <v>5.0999999999999996</v>
      </c>
      <c r="H1017" s="21">
        <v>0.72</v>
      </c>
    </row>
    <row r="1018" spans="2:8" x14ac:dyDescent="0.2">
      <c r="B1018" s="3">
        <v>301015</v>
      </c>
      <c r="C1018" s="3" t="s">
        <v>78</v>
      </c>
      <c r="D1018" s="3" t="s">
        <v>16</v>
      </c>
      <c r="E1018" s="4" t="s">
        <v>37</v>
      </c>
      <c r="F1018" s="3">
        <v>25</v>
      </c>
      <c r="G1018" s="21">
        <v>7.1</v>
      </c>
      <c r="H1018" s="21">
        <v>0.25</v>
      </c>
    </row>
    <row r="1019" spans="2:8" x14ac:dyDescent="0.2">
      <c r="B1019" s="3">
        <v>301016</v>
      </c>
      <c r="C1019" s="3" t="s">
        <v>77</v>
      </c>
      <c r="D1019" s="3" t="s">
        <v>22</v>
      </c>
      <c r="E1019" s="4" t="s">
        <v>37</v>
      </c>
      <c r="F1019" s="3">
        <v>18</v>
      </c>
      <c r="G1019" s="21">
        <v>5.0999999999999996</v>
      </c>
      <c r="H1019" s="21">
        <v>0.15</v>
      </c>
    </row>
    <row r="1020" spans="2:8" x14ac:dyDescent="0.2">
      <c r="B1020" s="3">
        <v>301017</v>
      </c>
      <c r="C1020" s="3" t="s">
        <v>76</v>
      </c>
      <c r="D1020" s="3" t="s">
        <v>22</v>
      </c>
      <c r="E1020" s="4" t="s">
        <v>37</v>
      </c>
      <c r="F1020" s="3">
        <v>24</v>
      </c>
      <c r="G1020" s="21">
        <v>6.9</v>
      </c>
      <c r="H1020" s="21">
        <v>0.57999999999999996</v>
      </c>
    </row>
    <row r="1021" spans="2:8" x14ac:dyDescent="0.2">
      <c r="B1021" s="3">
        <v>301018</v>
      </c>
      <c r="C1021" s="3" t="s">
        <v>75</v>
      </c>
      <c r="D1021" s="3" t="s">
        <v>22</v>
      </c>
      <c r="E1021" s="4" t="s">
        <v>37</v>
      </c>
      <c r="F1021" s="3">
        <v>19</v>
      </c>
      <c r="G1021" s="21">
        <v>5.3</v>
      </c>
      <c r="H1021" s="21">
        <v>0.82</v>
      </c>
    </row>
    <row r="1022" spans="2:8" x14ac:dyDescent="0.2">
      <c r="B1022" s="3">
        <v>301019</v>
      </c>
      <c r="C1022" s="3" t="s">
        <v>74</v>
      </c>
      <c r="D1022" s="3" t="s">
        <v>15</v>
      </c>
      <c r="E1022" s="4" t="s">
        <v>37</v>
      </c>
      <c r="F1022" s="3">
        <v>10</v>
      </c>
      <c r="G1022" s="21">
        <v>5.2</v>
      </c>
      <c r="H1022" s="21">
        <v>0.17</v>
      </c>
    </row>
    <row r="1023" spans="2:8" x14ac:dyDescent="0.2">
      <c r="B1023" s="3">
        <v>301020</v>
      </c>
      <c r="C1023" s="3" t="s">
        <v>73</v>
      </c>
      <c r="D1023" s="3" t="s">
        <v>20</v>
      </c>
      <c r="E1023" s="4" t="s">
        <v>37</v>
      </c>
      <c r="F1023" s="3">
        <v>7</v>
      </c>
      <c r="G1023" s="21">
        <v>6.8</v>
      </c>
      <c r="H1023" s="21">
        <v>0.65</v>
      </c>
    </row>
    <row r="1024" spans="2:8" x14ac:dyDescent="0.2">
      <c r="B1024" s="3">
        <v>301021</v>
      </c>
      <c r="C1024" s="3" t="s">
        <v>72</v>
      </c>
      <c r="D1024" s="3" t="s">
        <v>26</v>
      </c>
      <c r="E1024" s="4" t="s">
        <v>37</v>
      </c>
      <c r="F1024" s="3">
        <v>7</v>
      </c>
      <c r="G1024" s="21">
        <v>7</v>
      </c>
      <c r="H1024" s="21">
        <v>0.15</v>
      </c>
    </row>
    <row r="1025" spans="2:8" x14ac:dyDescent="0.2">
      <c r="B1025" s="3">
        <v>301022</v>
      </c>
      <c r="C1025" s="3" t="s">
        <v>71</v>
      </c>
      <c r="D1025" s="3" t="s">
        <v>24</v>
      </c>
      <c r="E1025" s="4" t="s">
        <v>37</v>
      </c>
      <c r="F1025" s="3">
        <v>10</v>
      </c>
      <c r="G1025" s="21">
        <v>8.6999999999999993</v>
      </c>
      <c r="H1025" s="21">
        <v>0.75</v>
      </c>
    </row>
    <row r="1026" spans="2:8" x14ac:dyDescent="0.2">
      <c r="B1026" s="3">
        <v>301023</v>
      </c>
      <c r="C1026" s="3" t="s">
        <v>70</v>
      </c>
      <c r="D1026" s="3" t="s">
        <v>20</v>
      </c>
      <c r="E1026" s="4" t="s">
        <v>37</v>
      </c>
      <c r="F1026" s="3">
        <v>16</v>
      </c>
      <c r="G1026" s="21">
        <v>6.4</v>
      </c>
      <c r="H1026" s="21">
        <v>0.5</v>
      </c>
    </row>
    <row r="1027" spans="2:8" x14ac:dyDescent="0.2">
      <c r="B1027" s="3">
        <v>301024</v>
      </c>
      <c r="C1027" s="3" t="s">
        <v>69</v>
      </c>
      <c r="D1027" s="3" t="s">
        <v>26</v>
      </c>
      <c r="E1027" s="4" t="s">
        <v>37</v>
      </c>
      <c r="F1027" s="3">
        <v>10</v>
      </c>
      <c r="G1027" s="21">
        <v>5.7</v>
      </c>
      <c r="H1027" s="21">
        <v>0.63</v>
      </c>
    </row>
    <row r="1028" spans="2:8" x14ac:dyDescent="0.2">
      <c r="B1028" s="3">
        <v>301025</v>
      </c>
      <c r="C1028" s="3" t="s">
        <v>68</v>
      </c>
      <c r="D1028" s="3" t="s">
        <v>14</v>
      </c>
      <c r="E1028" s="4" t="s">
        <v>37</v>
      </c>
      <c r="F1028" s="3">
        <v>20</v>
      </c>
      <c r="G1028" s="21">
        <v>8.9</v>
      </c>
      <c r="H1028" s="21">
        <v>0.64</v>
      </c>
    </row>
    <row r="1029" spans="2:8" x14ac:dyDescent="0.2">
      <c r="B1029" s="3">
        <v>301026</v>
      </c>
      <c r="C1029" s="3" t="s">
        <v>67</v>
      </c>
      <c r="D1029" s="3" t="s">
        <v>26</v>
      </c>
      <c r="E1029" s="4" t="s">
        <v>37</v>
      </c>
      <c r="F1029" s="3">
        <v>5</v>
      </c>
      <c r="G1029" s="21">
        <v>8.4</v>
      </c>
      <c r="H1029" s="21">
        <v>0.75</v>
      </c>
    </row>
    <row r="1030" spans="2:8" x14ac:dyDescent="0.2">
      <c r="B1030" s="3">
        <v>301027</v>
      </c>
      <c r="C1030" s="3" t="s">
        <v>66</v>
      </c>
      <c r="D1030" s="3" t="s">
        <v>26</v>
      </c>
      <c r="E1030" s="4" t="s">
        <v>37</v>
      </c>
      <c r="F1030" s="3">
        <v>19</v>
      </c>
      <c r="G1030" s="21">
        <v>9</v>
      </c>
      <c r="H1030" s="21">
        <v>0.19</v>
      </c>
    </row>
    <row r="1031" spans="2:8" x14ac:dyDescent="0.2">
      <c r="B1031" s="3">
        <v>301028</v>
      </c>
      <c r="C1031" s="3" t="s">
        <v>41</v>
      </c>
      <c r="D1031" s="3" t="s">
        <v>15</v>
      </c>
      <c r="E1031" s="4" t="s">
        <v>37</v>
      </c>
      <c r="F1031" s="3">
        <v>28</v>
      </c>
      <c r="G1031" s="21">
        <v>7.1</v>
      </c>
      <c r="H1031" s="21">
        <v>0.66</v>
      </c>
    </row>
    <row r="1032" spans="2:8" x14ac:dyDescent="0.2">
      <c r="B1032" s="3">
        <v>301029</v>
      </c>
      <c r="C1032" s="3" t="s">
        <v>65</v>
      </c>
      <c r="D1032" s="3" t="s">
        <v>15</v>
      </c>
      <c r="E1032" s="4" t="s">
        <v>37</v>
      </c>
      <c r="F1032" s="3">
        <v>18</v>
      </c>
      <c r="G1032" s="21">
        <v>7.6</v>
      </c>
      <c r="H1032" s="21">
        <v>0.14000000000000001</v>
      </c>
    </row>
    <row r="1033" spans="2:8" x14ac:dyDescent="0.2">
      <c r="B1033" s="3">
        <v>301030</v>
      </c>
      <c r="C1033" s="3" t="s">
        <v>64</v>
      </c>
      <c r="D1033" s="3" t="s">
        <v>15</v>
      </c>
      <c r="E1033" s="4" t="s">
        <v>37</v>
      </c>
      <c r="F1033" s="3">
        <v>29</v>
      </c>
      <c r="G1033" s="21">
        <v>5.9</v>
      </c>
      <c r="H1033" s="21">
        <v>0.48</v>
      </c>
    </row>
    <row r="1034" spans="2:8" x14ac:dyDescent="0.2">
      <c r="B1034" s="3">
        <v>301031</v>
      </c>
      <c r="C1034" s="3" t="s">
        <v>63</v>
      </c>
      <c r="D1034" s="3" t="s">
        <v>26</v>
      </c>
      <c r="E1034" s="4" t="s">
        <v>37</v>
      </c>
      <c r="F1034" s="3">
        <v>13</v>
      </c>
      <c r="G1034" s="21">
        <v>8.5</v>
      </c>
      <c r="H1034" s="21">
        <v>0.33</v>
      </c>
    </row>
    <row r="1035" spans="2:8" x14ac:dyDescent="0.2">
      <c r="B1035" s="3">
        <v>301032</v>
      </c>
      <c r="C1035" s="3" t="s">
        <v>58</v>
      </c>
      <c r="D1035" s="3" t="s">
        <v>17</v>
      </c>
      <c r="E1035" s="4" t="s">
        <v>37</v>
      </c>
      <c r="F1035" s="3">
        <v>12</v>
      </c>
      <c r="G1035" s="21">
        <v>8.5</v>
      </c>
      <c r="H1035" s="21">
        <v>0.31</v>
      </c>
    </row>
    <row r="1036" spans="2:8" x14ac:dyDescent="0.2">
      <c r="B1036" s="3">
        <v>301033</v>
      </c>
      <c r="C1036" s="3" t="s">
        <v>62</v>
      </c>
      <c r="D1036" s="3" t="s">
        <v>18</v>
      </c>
      <c r="E1036" s="4" t="s">
        <v>37</v>
      </c>
      <c r="F1036" s="3">
        <v>26</v>
      </c>
      <c r="G1036" s="21">
        <v>8.5</v>
      </c>
      <c r="H1036" s="21">
        <v>0.22</v>
      </c>
    </row>
    <row r="1037" spans="2:8" x14ac:dyDescent="0.2">
      <c r="B1037" s="3">
        <v>301034</v>
      </c>
      <c r="C1037" s="3" t="s">
        <v>61</v>
      </c>
      <c r="D1037" s="3" t="s">
        <v>26</v>
      </c>
      <c r="E1037" s="4" t="s">
        <v>37</v>
      </c>
      <c r="F1037" s="3">
        <v>29</v>
      </c>
      <c r="G1037" s="21">
        <v>8.1999999999999993</v>
      </c>
      <c r="H1037" s="21">
        <v>0.77</v>
      </c>
    </row>
    <row r="1038" spans="2:8" x14ac:dyDescent="0.2">
      <c r="B1038" s="3">
        <v>301035</v>
      </c>
      <c r="C1038" s="3" t="s">
        <v>60</v>
      </c>
      <c r="D1038" s="3" t="s">
        <v>18</v>
      </c>
      <c r="E1038" s="4" t="s">
        <v>37</v>
      </c>
      <c r="F1038" s="3">
        <v>9</v>
      </c>
      <c r="G1038" s="21">
        <v>7.4</v>
      </c>
      <c r="H1038" s="21">
        <v>0.69</v>
      </c>
    </row>
    <row r="1039" spans="2:8" x14ac:dyDescent="0.2">
      <c r="B1039" s="3">
        <v>301036</v>
      </c>
      <c r="C1039" s="3" t="s">
        <v>59</v>
      </c>
      <c r="D1039" s="3" t="s">
        <v>18</v>
      </c>
      <c r="E1039" s="4" t="s">
        <v>37</v>
      </c>
      <c r="F1039" s="3">
        <v>15</v>
      </c>
      <c r="G1039" s="21">
        <v>8.3000000000000007</v>
      </c>
      <c r="H1039" s="21">
        <v>0.56999999999999995</v>
      </c>
    </row>
    <row r="1040" spans="2:8" x14ac:dyDescent="0.2">
      <c r="B1040" s="3">
        <v>301037</v>
      </c>
      <c r="C1040" s="3" t="s">
        <v>58</v>
      </c>
      <c r="D1040" s="3" t="s">
        <v>17</v>
      </c>
      <c r="E1040" s="4" t="s">
        <v>37</v>
      </c>
      <c r="F1040" s="3">
        <v>7</v>
      </c>
      <c r="G1040" s="21">
        <v>5.9</v>
      </c>
      <c r="H1040" s="21">
        <v>0.12</v>
      </c>
    </row>
    <row r="1041" spans="2:8" x14ac:dyDescent="0.2">
      <c r="B1041" s="3">
        <v>301038</v>
      </c>
      <c r="C1041" s="3" t="s">
        <v>57</v>
      </c>
      <c r="D1041" s="3" t="s">
        <v>17</v>
      </c>
      <c r="E1041" s="4" t="s">
        <v>37</v>
      </c>
      <c r="F1041" s="3">
        <v>25</v>
      </c>
      <c r="G1041" s="21">
        <v>7.1</v>
      </c>
      <c r="H1041" s="21">
        <v>0.12</v>
      </c>
    </row>
    <row r="1042" spans="2:8" x14ac:dyDescent="0.2">
      <c r="B1042" s="3">
        <v>301039</v>
      </c>
      <c r="C1042" s="3" t="s">
        <v>56</v>
      </c>
      <c r="D1042" s="3" t="s">
        <v>26</v>
      </c>
      <c r="E1042" s="4" t="s">
        <v>37</v>
      </c>
      <c r="F1042" s="3">
        <v>19</v>
      </c>
      <c r="G1042" s="21">
        <v>5.9</v>
      </c>
      <c r="H1042" s="21">
        <v>0.88</v>
      </c>
    </row>
    <row r="1043" spans="2:8" x14ac:dyDescent="0.2">
      <c r="B1043" s="3">
        <v>301040</v>
      </c>
      <c r="C1043" s="3" t="s">
        <v>55</v>
      </c>
      <c r="D1043" s="3" t="s">
        <v>15</v>
      </c>
      <c r="E1043" s="4" t="s">
        <v>37</v>
      </c>
      <c r="F1043" s="3">
        <v>12</v>
      </c>
      <c r="G1043" s="21">
        <v>5.6</v>
      </c>
      <c r="H1043" s="21">
        <v>0.17</v>
      </c>
    </row>
    <row r="1044" spans="2:8" x14ac:dyDescent="0.2">
      <c r="B1044" s="3">
        <v>301041</v>
      </c>
      <c r="C1044" s="3" t="s">
        <v>54</v>
      </c>
      <c r="D1044" s="3" t="s">
        <v>24</v>
      </c>
      <c r="E1044" s="4" t="s">
        <v>37</v>
      </c>
      <c r="F1044" s="3">
        <v>27</v>
      </c>
      <c r="G1044" s="21">
        <v>5.8</v>
      </c>
      <c r="H1044" s="21">
        <v>0.47</v>
      </c>
    </row>
    <row r="1045" spans="2:8" x14ac:dyDescent="0.2">
      <c r="B1045" s="3">
        <v>301042</v>
      </c>
      <c r="C1045" s="3" t="s">
        <v>53</v>
      </c>
      <c r="D1045" s="3" t="s">
        <v>25</v>
      </c>
      <c r="E1045" s="4" t="s">
        <v>37</v>
      </c>
      <c r="F1045" s="3">
        <v>19</v>
      </c>
      <c r="G1045" s="21">
        <v>5.9</v>
      </c>
      <c r="H1045" s="21">
        <v>0.6</v>
      </c>
    </row>
    <row r="1046" spans="2:8" x14ac:dyDescent="0.2">
      <c r="B1046" s="3">
        <v>301043</v>
      </c>
      <c r="C1046" s="3" t="s">
        <v>52</v>
      </c>
      <c r="D1046" s="3" t="s">
        <v>15</v>
      </c>
      <c r="E1046" s="4" t="s">
        <v>37</v>
      </c>
      <c r="F1046" s="3">
        <v>26</v>
      </c>
      <c r="G1046" s="21">
        <v>6.7</v>
      </c>
      <c r="H1046" s="21">
        <v>0.57999999999999996</v>
      </c>
    </row>
    <row r="1047" spans="2:8" x14ac:dyDescent="0.2">
      <c r="B1047" s="3">
        <v>301044</v>
      </c>
      <c r="C1047" s="3" t="s">
        <v>51</v>
      </c>
      <c r="D1047" s="3" t="s">
        <v>26</v>
      </c>
      <c r="E1047" s="4" t="s">
        <v>37</v>
      </c>
      <c r="F1047" s="3">
        <v>14</v>
      </c>
      <c r="G1047" s="21">
        <v>5.6</v>
      </c>
      <c r="H1047" s="21">
        <v>0.3</v>
      </c>
    </row>
    <row r="1048" spans="2:8" x14ac:dyDescent="0.2">
      <c r="B1048" s="3">
        <v>301045</v>
      </c>
      <c r="C1048" s="3" t="s">
        <v>50</v>
      </c>
      <c r="D1048" s="3" t="s">
        <v>16</v>
      </c>
      <c r="E1048" s="4" t="s">
        <v>37</v>
      </c>
      <c r="F1048" s="3">
        <v>12</v>
      </c>
      <c r="G1048" s="21">
        <v>8.6</v>
      </c>
      <c r="H1048" s="21">
        <v>0.11</v>
      </c>
    </row>
    <row r="1049" spans="2:8" x14ac:dyDescent="0.2">
      <c r="B1049" s="3">
        <v>301046</v>
      </c>
      <c r="C1049" s="3" t="s">
        <v>49</v>
      </c>
      <c r="D1049" s="3" t="s">
        <v>26</v>
      </c>
      <c r="E1049" s="4" t="s">
        <v>37</v>
      </c>
      <c r="F1049" s="3">
        <v>29</v>
      </c>
      <c r="G1049" s="21">
        <v>8.4</v>
      </c>
      <c r="H1049" s="21">
        <v>0.54</v>
      </c>
    </row>
    <row r="1050" spans="2:8" x14ac:dyDescent="0.2">
      <c r="B1050" s="3">
        <v>301047</v>
      </c>
      <c r="C1050" s="3" t="s">
        <v>48</v>
      </c>
      <c r="D1050" s="3" t="s">
        <v>15</v>
      </c>
      <c r="E1050" s="4" t="s">
        <v>37</v>
      </c>
      <c r="F1050" s="3">
        <v>14</v>
      </c>
      <c r="G1050" s="21">
        <v>7</v>
      </c>
      <c r="H1050" s="21">
        <v>0.44</v>
      </c>
    </row>
    <row r="1051" spans="2:8" x14ac:dyDescent="0.2">
      <c r="B1051" s="3">
        <v>301048</v>
      </c>
      <c r="C1051" s="3" t="s">
        <v>47</v>
      </c>
      <c r="D1051" s="3" t="s">
        <v>17</v>
      </c>
      <c r="E1051" s="4" t="s">
        <v>37</v>
      </c>
      <c r="F1051" s="3">
        <v>11</v>
      </c>
      <c r="G1051" s="21">
        <v>5.6</v>
      </c>
      <c r="H1051" s="21">
        <v>0.68</v>
      </c>
    </row>
    <row r="1052" spans="2:8" x14ac:dyDescent="0.2">
      <c r="B1052" s="3">
        <v>301049</v>
      </c>
      <c r="C1052" s="3" t="s">
        <v>46</v>
      </c>
      <c r="D1052" s="3" t="s">
        <v>15</v>
      </c>
      <c r="E1052" s="4" t="s">
        <v>37</v>
      </c>
      <c r="F1052" s="3">
        <v>30</v>
      </c>
      <c r="G1052" s="21">
        <v>5.3</v>
      </c>
      <c r="H1052" s="21">
        <v>0.28999999999999998</v>
      </c>
    </row>
    <row r="1053" spans="2:8" x14ac:dyDescent="0.2">
      <c r="B1053" s="3">
        <v>301050</v>
      </c>
      <c r="C1053" s="3" t="s">
        <v>45</v>
      </c>
      <c r="D1053" s="3" t="s">
        <v>15</v>
      </c>
      <c r="E1053" s="4" t="s">
        <v>37</v>
      </c>
      <c r="F1053" s="3">
        <v>9</v>
      </c>
      <c r="G1053" s="21">
        <v>6.8</v>
      </c>
      <c r="H1053" s="21">
        <v>0.55000000000000004</v>
      </c>
    </row>
    <row r="1054" spans="2:8" x14ac:dyDescent="0.2">
      <c r="B1054" s="3">
        <v>301051</v>
      </c>
      <c r="C1054" s="3" t="s">
        <v>44</v>
      </c>
      <c r="D1054" s="3" t="s">
        <v>15</v>
      </c>
      <c r="E1054" s="4" t="s">
        <v>37</v>
      </c>
      <c r="F1054" s="3">
        <v>19</v>
      </c>
      <c r="G1054" s="21">
        <v>6.5</v>
      </c>
      <c r="H1054" s="21">
        <v>0.78</v>
      </c>
    </row>
    <row r="1055" spans="2:8" x14ac:dyDescent="0.2">
      <c r="B1055" s="3">
        <v>301052</v>
      </c>
      <c r="C1055" s="3" t="s">
        <v>43</v>
      </c>
      <c r="D1055" s="3" t="s">
        <v>20</v>
      </c>
      <c r="E1055" s="4" t="s">
        <v>37</v>
      </c>
      <c r="F1055" s="3">
        <v>11</v>
      </c>
      <c r="G1055" s="21">
        <v>8.6999999999999993</v>
      </c>
      <c r="H1055" s="21">
        <v>0.69</v>
      </c>
    </row>
    <row r="1056" spans="2:8" x14ac:dyDescent="0.2">
      <c r="B1056" s="3">
        <v>301053</v>
      </c>
      <c r="C1056" s="3" t="s">
        <v>42</v>
      </c>
      <c r="D1056" s="3" t="s">
        <v>15</v>
      </c>
      <c r="E1056" s="4" t="s">
        <v>37</v>
      </c>
      <c r="F1056" s="3">
        <v>10</v>
      </c>
      <c r="G1056" s="21">
        <v>7.9</v>
      </c>
      <c r="H1056" s="21">
        <v>0.11</v>
      </c>
    </row>
    <row r="1057" spans="2:8" x14ac:dyDescent="0.2">
      <c r="B1057" s="3">
        <v>301054</v>
      </c>
      <c r="C1057" s="3" t="s">
        <v>41</v>
      </c>
      <c r="D1057" s="3" t="s">
        <v>15</v>
      </c>
      <c r="E1057" s="4" t="s">
        <v>37</v>
      </c>
      <c r="F1057" s="3">
        <v>16</v>
      </c>
      <c r="G1057" s="21">
        <v>7.4</v>
      </c>
      <c r="H1057" s="21">
        <v>0.35</v>
      </c>
    </row>
    <row r="1058" spans="2:8" x14ac:dyDescent="0.2">
      <c r="B1058" s="3">
        <v>301055</v>
      </c>
      <c r="C1058" s="3" t="s">
        <v>40</v>
      </c>
      <c r="D1058" s="3" t="s">
        <v>26</v>
      </c>
      <c r="E1058" s="4" t="s">
        <v>37</v>
      </c>
      <c r="F1058" s="3">
        <v>29</v>
      </c>
      <c r="G1058" s="21">
        <v>5.0999999999999996</v>
      </c>
      <c r="H1058" s="21">
        <v>0.45</v>
      </c>
    </row>
    <row r="1059" spans="2:8" x14ac:dyDescent="0.2">
      <c r="B1059" s="3">
        <v>301056</v>
      </c>
      <c r="C1059" s="3" t="s">
        <v>39</v>
      </c>
      <c r="D1059" s="3" t="s">
        <v>15</v>
      </c>
      <c r="E1059" s="4" t="s">
        <v>37</v>
      </c>
      <c r="F1059" s="3">
        <v>8</v>
      </c>
      <c r="G1059" s="21">
        <v>8</v>
      </c>
      <c r="H1059" s="21">
        <v>0.69</v>
      </c>
    </row>
    <row r="1060" spans="2:8" x14ac:dyDescent="0.2">
      <c r="B1060" s="3">
        <v>301057</v>
      </c>
      <c r="C1060" s="3" t="s">
        <v>38</v>
      </c>
      <c r="D1060" s="3" t="s">
        <v>25</v>
      </c>
      <c r="E1060" s="4" t="s">
        <v>37</v>
      </c>
      <c r="F1060" s="3">
        <v>21</v>
      </c>
      <c r="G1060" s="21">
        <v>6.4</v>
      </c>
      <c r="H1060" s="21">
        <v>0.71</v>
      </c>
    </row>
  </sheetData>
  <dataValidations count="2">
    <dataValidation type="list" allowBlank="1" showInputMessage="1" showErrorMessage="1" sqref="D4:D1060" xr:uid="{00000000-0002-0000-0500-000000000000}">
      <formula1>CATEGORIAS</formula1>
    </dataValidation>
    <dataValidation type="list" allowBlank="1" showInputMessage="1" showErrorMessage="1" sqref="Q4:Q16" xr:uid="{E8AC5120-29F1-4EB6-AB1B-043FACF91C38}">
      <formula1>TIPO_CLIENTES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Indicad. 1</vt:lpstr>
      <vt:lpstr>Indicad. 2</vt:lpstr>
      <vt:lpstr>Indicad. 3</vt:lpstr>
      <vt:lpstr>Indicad. 4</vt:lpstr>
      <vt:lpstr>Detalle de pedidos</vt:lpstr>
      <vt:lpstr>Tablas</vt:lpstr>
      <vt:lpstr>AÑOS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2018-07-20T21:00:24Z</dcterms:created>
  <dcterms:modified xsi:type="dcterms:W3CDTF">2025-09-19T02:14:24Z</dcterms:modified>
</cp:coreProperties>
</file>